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bajovad.NAU\Documents\0_NOVY_NAU\6_VOS\metodiky_vyplnovani_zadosti\PC\"/>
    </mc:Choice>
  </mc:AlternateContent>
  <xr:revisionPtr revIDLastSave="0" documentId="13_ncr:1_{FFBAF3FA-A366-4775-917C-70BF7157C04D}" xr6:coauthVersionLast="47" xr6:coauthVersionMax="47" xr10:uidLastSave="{00000000-0000-0000-0000-000000000000}"/>
  <bookViews>
    <workbookView xWindow="4905" yWindow="1305" windowWidth="16335" windowHeight="13695" activeTab="2" xr2:uid="{00000000-000D-0000-FFFF-FFFF00000000}"/>
  </bookViews>
  <sheets>
    <sheet name="Příloha 1 Organizace výuky" sheetId="18" r:id="rId1"/>
    <sheet name="Příloha 2 Ucebni plan (3)" sheetId="19" r:id="rId2"/>
    <sheet name="2 Ucebni plan (3,5-4)" sheetId="22" r:id="rId3"/>
    <sheet name="List1" sheetId="20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8" l="1"/>
  <c r="I25" i="18"/>
  <c r="H12" i="18"/>
  <c r="I12" i="18"/>
  <c r="H23" i="18"/>
  <c r="I23" i="18"/>
  <c r="F50" i="22"/>
  <c r="AU50" i="22" s="1"/>
  <c r="E50" i="22"/>
  <c r="AT50" i="22" s="1"/>
  <c r="D50" i="22"/>
  <c r="AR50" i="22" s="1"/>
  <c r="F49" i="22"/>
  <c r="AU49" i="22" s="1"/>
  <c r="E49" i="22"/>
  <c r="AT49" i="22" s="1"/>
  <c r="D49" i="22"/>
  <c r="AR49" i="22" s="1"/>
  <c r="AR48" i="22"/>
  <c r="F48" i="22"/>
  <c r="AU48" i="22" s="1"/>
  <c r="E48" i="22"/>
  <c r="AT48" i="22" s="1"/>
  <c r="D48" i="22"/>
  <c r="F47" i="22"/>
  <c r="AU47" i="22" s="1"/>
  <c r="E47" i="22"/>
  <c r="AT47" i="22" s="1"/>
  <c r="D47" i="22"/>
  <c r="AR47" i="22" s="1"/>
  <c r="AU46" i="22"/>
  <c r="F46" i="22"/>
  <c r="E46" i="22"/>
  <c r="AT46" i="22" s="1"/>
  <c r="D46" i="22"/>
  <c r="AR46" i="22" s="1"/>
  <c r="F45" i="22"/>
  <c r="AU45" i="22" s="1"/>
  <c r="E45" i="22"/>
  <c r="AT45" i="22" s="1"/>
  <c r="D45" i="22"/>
  <c r="AR45" i="22" s="1"/>
  <c r="AU44" i="22"/>
  <c r="AT44" i="22"/>
  <c r="AR44" i="22"/>
  <c r="AU43" i="22"/>
  <c r="AT43" i="22"/>
  <c r="AR43" i="22"/>
  <c r="AU42" i="22"/>
  <c r="AT42" i="22"/>
  <c r="AR42" i="22"/>
  <c r="AU40" i="22"/>
  <c r="AT40" i="22"/>
  <c r="AR40" i="22"/>
  <c r="AU39" i="22"/>
  <c r="AT39" i="22"/>
  <c r="AR39" i="22"/>
  <c r="AU38" i="22"/>
  <c r="AT38" i="22"/>
  <c r="AR38" i="22"/>
  <c r="AU37" i="22"/>
  <c r="AT37" i="22"/>
  <c r="AR37" i="22"/>
  <c r="AU36" i="22"/>
  <c r="AT36" i="22"/>
  <c r="AR36" i="22"/>
  <c r="AU35" i="22"/>
  <c r="AT35" i="22"/>
  <c r="AR35" i="22"/>
  <c r="AU34" i="22"/>
  <c r="AT34" i="22"/>
  <c r="AR34" i="22"/>
  <c r="AU33" i="22"/>
  <c r="AT33" i="22"/>
  <c r="AR33" i="22"/>
  <c r="AU32" i="22"/>
  <c r="AT32" i="22"/>
  <c r="AR32" i="22"/>
  <c r="AU31" i="22"/>
  <c r="AT31" i="22"/>
  <c r="AR31" i="22"/>
  <c r="AU30" i="22"/>
  <c r="AT30" i="22"/>
  <c r="AR30" i="22"/>
  <c r="AU29" i="22"/>
  <c r="AT29" i="22"/>
  <c r="AR29" i="22"/>
  <c r="AU28" i="22"/>
  <c r="AT28" i="22"/>
  <c r="AR28" i="22"/>
  <c r="AU19" i="22"/>
  <c r="AT19" i="22"/>
  <c r="AR19" i="22"/>
  <c r="AU18" i="22"/>
  <c r="AT18" i="22"/>
  <c r="AR18" i="22"/>
  <c r="AU17" i="22"/>
  <c r="AT17" i="22"/>
  <c r="AR17" i="22"/>
  <c r="AU16" i="22"/>
  <c r="AT16" i="22"/>
  <c r="AR16" i="22"/>
  <c r="AU15" i="22"/>
  <c r="AT15" i="22"/>
  <c r="AR15" i="22"/>
  <c r="AU14" i="22"/>
  <c r="AT14" i="22"/>
  <c r="AR14" i="22"/>
  <c r="AU13" i="22"/>
  <c r="AT13" i="22"/>
  <c r="AR13" i="22"/>
  <c r="AU12" i="22"/>
  <c r="AT12" i="22"/>
  <c r="AR12" i="22"/>
  <c r="AU11" i="22"/>
  <c r="AT11" i="22"/>
  <c r="AR11" i="22"/>
  <c r="AU10" i="22"/>
  <c r="AT10" i="22"/>
  <c r="AR10" i="22"/>
  <c r="AU9" i="22"/>
  <c r="AT9" i="22"/>
  <c r="AR9" i="22"/>
  <c r="AU8" i="22"/>
  <c r="AT8" i="22"/>
  <c r="AR8" i="22"/>
  <c r="AU7" i="22"/>
  <c r="AT7" i="22"/>
  <c r="AR7" i="22"/>
  <c r="AU6" i="22"/>
  <c r="AT6" i="22"/>
  <c r="AR6" i="22"/>
  <c r="AU5" i="22"/>
  <c r="AT5" i="22"/>
  <c r="AR5" i="22"/>
  <c r="AU4" i="22"/>
  <c r="AT4" i="22"/>
  <c r="AR4" i="22"/>
  <c r="G12" i="18"/>
  <c r="C12" i="18"/>
  <c r="D12" i="18"/>
  <c r="E12" i="18"/>
  <c r="F12" i="18"/>
  <c r="B12" i="18"/>
  <c r="G25" i="18"/>
  <c r="B21" i="18"/>
  <c r="B20" i="18"/>
  <c r="B18" i="18"/>
  <c r="G23" i="18"/>
  <c r="F23" i="18"/>
  <c r="F25" i="18" s="1"/>
  <c r="E23" i="18"/>
  <c r="E25" i="18" s="1"/>
  <c r="D23" i="18"/>
  <c r="D25" i="18" s="1"/>
  <c r="C23" i="18"/>
  <c r="C25" i="18" s="1"/>
  <c r="B17" i="18"/>
  <c r="B7" i="18"/>
  <c r="F50" i="19"/>
  <c r="E50" i="19"/>
  <c r="D50" i="19"/>
  <c r="F49" i="19"/>
  <c r="E49" i="19"/>
  <c r="D49" i="19"/>
  <c r="F48" i="19"/>
  <c r="E48" i="19"/>
  <c r="D48" i="19"/>
  <c r="B19" i="18" l="1"/>
  <c r="B23" i="18"/>
  <c r="B25" i="18" s="1"/>
  <c r="B6" i="18" s="1"/>
  <c r="G7" i="20" l="1"/>
  <c r="G6" i="20"/>
  <c r="F7" i="20"/>
  <c r="F6" i="20"/>
  <c r="E7" i="20"/>
  <c r="E6" i="20"/>
  <c r="D7" i="20"/>
  <c r="D6" i="20"/>
  <c r="C6" i="20"/>
  <c r="B6" i="20"/>
  <c r="Q5" i="20"/>
  <c r="Q6" i="20"/>
  <c r="P6" i="20"/>
  <c r="Q7" i="20"/>
  <c r="P7" i="20"/>
  <c r="P5" i="20"/>
  <c r="O6" i="20"/>
  <c r="O7" i="20"/>
  <c r="L7" i="20"/>
  <c r="L6" i="20"/>
  <c r="M7" i="20"/>
  <c r="M6" i="20"/>
  <c r="T6" i="20" s="1"/>
  <c r="N6" i="20"/>
  <c r="N7" i="20"/>
  <c r="O5" i="20"/>
  <c r="C7" i="20"/>
  <c r="N5" i="20"/>
  <c r="M5" i="20"/>
  <c r="B7" i="20"/>
  <c r="L5" i="20"/>
  <c r="T7" i="20" l="1"/>
  <c r="T5" i="20"/>
  <c r="D45" i="19"/>
  <c r="AJ5" i="19"/>
  <c r="AK5" i="19"/>
  <c r="AH5" i="19"/>
  <c r="AH38" i="19"/>
  <c r="AJ38" i="19"/>
  <c r="AK38" i="19"/>
  <c r="AJ7" i="19"/>
  <c r="AK7" i="19"/>
  <c r="AH7" i="19"/>
  <c r="AH17" i="19"/>
  <c r="AH19" i="19"/>
  <c r="AJ17" i="19"/>
  <c r="AK17" i="19"/>
  <c r="AJ19" i="19"/>
  <c r="AK19" i="19"/>
  <c r="F47" i="19"/>
  <c r="E47" i="19"/>
  <c r="D47" i="19"/>
  <c r="E46" i="19"/>
  <c r="F46" i="19"/>
  <c r="D46" i="19"/>
  <c r="E45" i="19"/>
  <c r="F45" i="19"/>
  <c r="AH31" i="19"/>
  <c r="AJ31" i="19"/>
  <c r="AK31" i="19"/>
  <c r="AH32" i="19"/>
  <c r="AJ32" i="19"/>
  <c r="AK32" i="19"/>
  <c r="AH33" i="19"/>
  <c r="AJ33" i="19"/>
  <c r="AK33" i="19"/>
  <c r="AH34" i="19"/>
  <c r="AJ34" i="19"/>
  <c r="AK34" i="19"/>
  <c r="AH35" i="19"/>
  <c r="AJ35" i="19"/>
  <c r="AK35" i="19"/>
  <c r="AH36" i="19"/>
  <c r="AJ36" i="19"/>
  <c r="AK36" i="19"/>
  <c r="AK44" i="19"/>
  <c r="AJ44" i="19"/>
  <c r="AH44" i="19"/>
  <c r="AK43" i="19"/>
  <c r="AJ43" i="19"/>
  <c r="AH43" i="19"/>
  <c r="AK42" i="19"/>
  <c r="AJ42" i="19"/>
  <c r="AH42" i="19"/>
  <c r="AK40" i="19"/>
  <c r="AJ40" i="19"/>
  <c r="AH40" i="19"/>
  <c r="AK39" i="19"/>
  <c r="AJ39" i="19"/>
  <c r="AH39" i="19"/>
  <c r="AK37" i="19"/>
  <c r="AJ37" i="19"/>
  <c r="AH37" i="19"/>
  <c r="AK30" i="19"/>
  <c r="AJ30" i="19"/>
  <c r="AH30" i="19"/>
  <c r="AK29" i="19"/>
  <c r="AJ29" i="19"/>
  <c r="AH29" i="19"/>
  <c r="AK28" i="19"/>
  <c r="AJ28" i="19"/>
  <c r="AH28" i="19"/>
  <c r="AK18" i="19"/>
  <c r="AJ18" i="19"/>
  <c r="AH18" i="19"/>
  <c r="AK16" i="19"/>
  <c r="AJ16" i="19"/>
  <c r="AH16" i="19"/>
  <c r="AK15" i="19"/>
  <c r="AJ15" i="19"/>
  <c r="AH15" i="19"/>
  <c r="AK14" i="19"/>
  <c r="AJ14" i="19"/>
  <c r="AH14" i="19"/>
  <c r="AK13" i="19"/>
  <c r="AJ13" i="19"/>
  <c r="AH13" i="19"/>
  <c r="AK12" i="19"/>
  <c r="AJ12" i="19"/>
  <c r="AH12" i="19"/>
  <c r="AK11" i="19"/>
  <c r="AJ11" i="19"/>
  <c r="AH11" i="19"/>
  <c r="AK10" i="19"/>
  <c r="AJ10" i="19"/>
  <c r="AH10" i="19"/>
  <c r="AK9" i="19"/>
  <c r="AJ9" i="19"/>
  <c r="AH9" i="19"/>
  <c r="AK8" i="19"/>
  <c r="AJ8" i="19"/>
  <c r="AH8" i="19"/>
  <c r="AK6" i="19"/>
  <c r="AJ6" i="19"/>
  <c r="AH6" i="19"/>
  <c r="AK4" i="19"/>
  <c r="AJ4" i="19"/>
  <c r="AH4" i="19"/>
  <c r="AJ49" i="19" l="1"/>
  <c r="AH45" i="19"/>
  <c r="AH46" i="19"/>
  <c r="AH47" i="19"/>
  <c r="AH48" i="19"/>
  <c r="AH49" i="19"/>
  <c r="AH50" i="19"/>
  <c r="AJ45" i="19"/>
  <c r="AJ46" i="19"/>
  <c r="AJ47" i="19"/>
  <c r="AJ48" i="19"/>
  <c r="AJ50" i="19"/>
  <c r="AK45" i="19"/>
  <c r="AK46" i="19"/>
  <c r="AK47" i="19"/>
  <c r="AK48" i="19"/>
  <c r="AK49" i="19"/>
  <c r="AK50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Marcela Davídková Antošová, CSc.</author>
  </authors>
  <commentList>
    <comment ref="E3" authorId="0" shapeId="0" xr:uid="{9FD82B80-E16A-4DD2-9477-4AE477509877}">
      <text>
        <r>
          <rPr>
            <b/>
            <sz val="9"/>
            <color indexed="81"/>
            <rFont val="Tahoma"/>
            <family val="2"/>
            <charset val="238"/>
          </rPr>
          <t>Ing. Marcela Davídková Antošová, CSc.:</t>
        </r>
        <r>
          <rPr>
            <sz val="9"/>
            <color indexed="81"/>
            <rFont val="Tahoma"/>
            <family val="2"/>
            <charset val="238"/>
          </rPr>
          <t xml:space="preserve">
počet hodin teoretické přípravy</t>
        </r>
      </text>
    </comment>
    <comment ref="F3" authorId="0" shapeId="0" xr:uid="{41397E54-F714-48FE-A594-26766790CCEE}">
      <text>
        <r>
          <rPr>
            <b/>
            <sz val="9"/>
            <color indexed="81"/>
            <rFont val="Tahoma"/>
            <family val="2"/>
            <charset val="238"/>
          </rPr>
          <t>Ing. Marcela Davídková Antošová, CSc.:</t>
        </r>
        <r>
          <rPr>
            <sz val="9"/>
            <color indexed="81"/>
            <rFont val="Tahoma"/>
            <family val="2"/>
            <charset val="238"/>
          </rPr>
          <t xml:space="preserve">
počet hodin praktické přípravy (praktické vyučování ve škole nebo ve firmě)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Marcela Davídková Antošová, CSc.</author>
  </authors>
  <commentList>
    <comment ref="E3" authorId="0" shapeId="0" xr:uid="{3A587C40-BB98-408F-B591-DF2900A90519}">
      <text>
        <r>
          <rPr>
            <b/>
            <sz val="9"/>
            <color indexed="81"/>
            <rFont val="Tahoma"/>
            <family val="2"/>
            <charset val="238"/>
          </rPr>
          <t>Ing. Marcela Davídková Antošová, CSc.:</t>
        </r>
        <r>
          <rPr>
            <sz val="9"/>
            <color indexed="81"/>
            <rFont val="Tahoma"/>
            <family val="2"/>
            <charset val="238"/>
          </rPr>
          <t xml:space="preserve">
počet hodin teoretické přípravy</t>
        </r>
      </text>
    </comment>
    <comment ref="F3" authorId="0" shapeId="0" xr:uid="{081116BE-CDFB-4D92-9742-4D9A3CAF65DD}">
      <text>
        <r>
          <rPr>
            <b/>
            <sz val="9"/>
            <color indexed="81"/>
            <rFont val="Tahoma"/>
            <family val="2"/>
            <charset val="238"/>
          </rPr>
          <t>Ing. Marcela Davídková Antošová, CSc.:</t>
        </r>
        <r>
          <rPr>
            <sz val="9"/>
            <color indexed="81"/>
            <rFont val="Tahoma"/>
            <family val="2"/>
            <charset val="238"/>
          </rPr>
          <t xml:space="preserve">
počet hodin praktické přípravy (praktické vyučování ve škole nebo ve firmě)</t>
        </r>
      </text>
    </comment>
  </commentList>
</comments>
</file>

<file path=xl/sharedStrings.xml><?xml version="1.0" encoding="utf-8"?>
<sst xmlns="http://schemas.openxmlformats.org/spreadsheetml/2006/main" count="243" uniqueCount="54">
  <si>
    <t>1. ročník</t>
  </si>
  <si>
    <t>2. ročník</t>
  </si>
  <si>
    <t>3. ročník</t>
  </si>
  <si>
    <t>P</t>
  </si>
  <si>
    <t>Povinné předměty</t>
  </si>
  <si>
    <t>Volitelné předměty</t>
  </si>
  <si>
    <t>z</t>
  </si>
  <si>
    <t>kz</t>
  </si>
  <si>
    <t>Typ</t>
  </si>
  <si>
    <t>Název předmětu</t>
  </si>
  <si>
    <t>ZO</t>
  </si>
  <si>
    <t>T</t>
  </si>
  <si>
    <t>Hodnocení</t>
  </si>
  <si>
    <t>ECTS*</t>
  </si>
  <si>
    <t>LO</t>
  </si>
  <si>
    <t>Povinně volitelné předměty</t>
  </si>
  <si>
    <t>Celkem</t>
  </si>
  <si>
    <t>Vysvětlivky:</t>
  </si>
  <si>
    <t>ZO – zimní období</t>
  </si>
  <si>
    <t>LO – letní období</t>
  </si>
  <si>
    <t>z – zápočet</t>
  </si>
  <si>
    <t>kz – klasifikovaný zápočet</t>
  </si>
  <si>
    <t>A – předmět absolutoria</t>
  </si>
  <si>
    <t>*nepovinný údaj</t>
  </si>
  <si>
    <t>Celkem teorie za studium</t>
  </si>
  <si>
    <t>Celkem praxe za studium</t>
  </si>
  <si>
    <t>Učební plán je sestaven z předmětů povinných, povinně volitelných a volitelných.</t>
  </si>
  <si>
    <t>Členění výuky v teoretické přípravě na přednášky/cvičení je rozepsáno v kartě konkrétního předmětu.</t>
  </si>
  <si>
    <t>Druh činnosti</t>
  </si>
  <si>
    <t>Počet týdnů</t>
  </si>
  <si>
    <t>školní výuka</t>
  </si>
  <si>
    <t>x</t>
  </si>
  <si>
    <t>z toho praktické vyučování</t>
  </si>
  <si>
    <t>z toho odborná praxe na pracovištích FO a PO</t>
  </si>
  <si>
    <t>samostatné studium</t>
  </si>
  <si>
    <t>absolutorium</t>
  </si>
  <si>
    <t>časová rezerva</t>
  </si>
  <si>
    <t>přesah do školních prázdnin</t>
  </si>
  <si>
    <t>Počet hodin</t>
  </si>
  <si>
    <t>teoretická příprava</t>
  </si>
  <si>
    <t>praktická příprava</t>
  </si>
  <si>
    <t>Celkem hodin za týden</t>
  </si>
  <si>
    <t xml:space="preserve">Počty hodin jsou v učebním plánu vyznačeny ve sloupcích ZO a LO společně pro teoretickou a praktickou přípravu, ve sloupci T je stanoven počet hodin teoretické přípravy a ve sloupci P je počet hodin praktické přípravy v daném období. </t>
  </si>
  <si>
    <t>Kybernetická bezpečnost ve zdravotnictví</t>
  </si>
  <si>
    <t>Počet hodin/týdnů</t>
  </si>
  <si>
    <t>zk – zkouška</t>
  </si>
  <si>
    <t>Celkem s volitelnými předměty</t>
  </si>
  <si>
    <t>Celkem bez volitelných předmětů</t>
  </si>
  <si>
    <r>
      <t>Učební plán -</t>
    </r>
    <r>
      <rPr>
        <b/>
        <i/>
        <sz val="11"/>
        <color theme="1"/>
        <rFont val="Calibri"/>
        <family val="2"/>
        <charset val="238"/>
        <scheme val="minor"/>
      </rPr>
      <t xml:space="preserve"> název VP</t>
    </r>
  </si>
  <si>
    <r>
      <t xml:space="preserve">Legenda k učebnímu plánu vzdělávacího programu </t>
    </r>
    <r>
      <rPr>
        <b/>
        <sz val="11"/>
        <color theme="1"/>
        <rFont val="Calibri"/>
        <family val="2"/>
        <charset val="238"/>
        <scheme val="minor"/>
      </rPr>
      <t>"xxxx"</t>
    </r>
  </si>
  <si>
    <t>název zaměření vzdělávacího programu</t>
  </si>
  <si>
    <t>4.r</t>
  </si>
  <si>
    <t>Název VP</t>
  </si>
  <si>
    <t>4. ročník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</si>
</sst>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9"/>
      <color theme="0" tint="-0.499984740745262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0">
    <xf numFmtId="0" fontId="0" fillId="0" borderId="0" xfId="0"/>
    <xf numFmtId="0" fontId="0" fillId="0" borderId="0" xfId="0" applyAlignment="1">
      <alignment vertical="center"/>
    </xf>
    <xf numFmtId="0" fontId="5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 textRotation="90"/>
    </xf>
    <xf numFmtId="0" fontId="1" fillId="0" borderId="35" xfId="0" applyFont="1" applyBorder="1"/>
    <xf numFmtId="0" fontId="0" fillId="0" borderId="5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" fillId="2" borderId="38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/>
    </xf>
    <xf numFmtId="0" fontId="11" fillId="0" borderId="0" xfId="0" applyFont="1"/>
    <xf numFmtId="0" fontId="1" fillId="0" borderId="6" xfId="0" applyFont="1" applyBorder="1" applyAlignment="1">
      <alignment horizontal="center"/>
    </xf>
    <xf numFmtId="0" fontId="1" fillId="9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35" xfId="0" applyFont="1" applyBorder="1"/>
    <xf numFmtId="0" fontId="7" fillId="0" borderId="1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" fillId="11" borderId="22" xfId="0" applyFont="1" applyFill="1" applyBorder="1"/>
    <xf numFmtId="0" fontId="1" fillId="11" borderId="27" xfId="0" applyFont="1" applyFill="1" applyBorder="1"/>
    <xf numFmtId="0" fontId="0" fillId="11" borderId="34" xfId="0" applyFill="1" applyBorder="1" applyAlignment="1">
      <alignment horizontal="center" vertical="center"/>
    </xf>
    <xf numFmtId="0" fontId="0" fillId="11" borderId="35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0" fontId="0" fillId="11" borderId="26" xfId="0" applyFill="1" applyBorder="1" applyAlignment="1">
      <alignment horizontal="center" vertical="center"/>
    </xf>
    <xf numFmtId="0" fontId="0" fillId="11" borderId="27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11" borderId="6" xfId="0" applyFill="1" applyBorder="1"/>
    <xf numFmtId="0" fontId="4" fillId="11" borderId="36" xfId="0" applyFont="1" applyFill="1" applyBorder="1"/>
    <xf numFmtId="0" fontId="4" fillId="11" borderId="19" xfId="0" applyFont="1" applyFill="1" applyBorder="1" applyAlignment="1">
      <alignment horizontal="center"/>
    </xf>
    <xf numFmtId="0" fontId="12" fillId="11" borderId="3" xfId="0" applyFont="1" applyFill="1" applyBorder="1" applyAlignment="1">
      <alignment horizontal="center"/>
    </xf>
    <xf numFmtId="0" fontId="6" fillId="11" borderId="10" xfId="0" applyFont="1" applyFill="1" applyBorder="1" applyAlignment="1">
      <alignment horizontal="center"/>
    </xf>
    <xf numFmtId="0" fontId="3" fillId="11" borderId="11" xfId="0" applyFont="1" applyFill="1" applyBorder="1" applyAlignment="1">
      <alignment horizontal="center"/>
    </xf>
    <xf numFmtId="0" fontId="12" fillId="11" borderId="10" xfId="0" applyFont="1" applyFill="1" applyBorder="1" applyAlignment="1">
      <alignment horizontal="center"/>
    </xf>
    <xf numFmtId="0" fontId="1" fillId="11" borderId="17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5" fillId="11" borderId="6" xfId="0" applyFont="1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9" fillId="11" borderId="6" xfId="0" applyFont="1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1" fillId="11" borderId="34" xfId="0" applyFont="1" applyFill="1" applyBorder="1"/>
    <xf numFmtId="0" fontId="1" fillId="11" borderId="22" xfId="0" applyFont="1" applyFill="1" applyBorder="1" applyAlignment="1">
      <alignment horizontal="center"/>
    </xf>
    <xf numFmtId="0" fontId="9" fillId="11" borderId="44" xfId="0" applyFont="1" applyFill="1" applyBorder="1" applyAlignment="1">
      <alignment horizontal="center"/>
    </xf>
    <xf numFmtId="0" fontId="1" fillId="11" borderId="25" xfId="0" applyFont="1" applyFill="1" applyBorder="1" applyAlignment="1">
      <alignment horizontal="center"/>
    </xf>
    <xf numFmtId="0" fontId="1" fillId="11" borderId="24" xfId="0" applyFont="1" applyFill="1" applyBorder="1" applyAlignment="1">
      <alignment horizontal="center"/>
    </xf>
    <xf numFmtId="0" fontId="4" fillId="12" borderId="42" xfId="0" applyFont="1" applyFill="1" applyBorder="1"/>
    <xf numFmtId="0" fontId="4" fillId="12" borderId="43" xfId="0" applyFont="1" applyFill="1" applyBorder="1"/>
    <xf numFmtId="0" fontId="0" fillId="12" borderId="34" xfId="0" applyFill="1" applyBorder="1" applyAlignment="1">
      <alignment horizontal="center" vertical="center"/>
    </xf>
    <xf numFmtId="0" fontId="0" fillId="12" borderId="35" xfId="0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0" fillId="12" borderId="18" xfId="0" applyFill="1" applyBorder="1" applyAlignment="1">
      <alignment horizontal="center" vertical="center"/>
    </xf>
    <xf numFmtId="0" fontId="4" fillId="12" borderId="36" xfId="0" applyFont="1" applyFill="1" applyBorder="1"/>
    <xf numFmtId="0" fontId="4" fillId="12" borderId="19" xfId="0" applyFont="1" applyFill="1" applyBorder="1" applyAlignment="1">
      <alignment horizontal="center"/>
    </xf>
    <xf numFmtId="0" fontId="12" fillId="12" borderId="3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3" fillId="12" borderId="11" xfId="0" applyFont="1" applyFill="1" applyBorder="1" applyAlignment="1">
      <alignment horizontal="center"/>
    </xf>
    <xf numFmtId="0" fontId="12" fillId="12" borderId="10" xfId="0" applyFont="1" applyFill="1" applyBorder="1" applyAlignment="1">
      <alignment horizontal="center"/>
    </xf>
    <xf numFmtId="0" fontId="1" fillId="12" borderId="17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5" fillId="12" borderId="6" xfId="0" applyFont="1" applyFill="1" applyBorder="1" applyAlignment="1">
      <alignment horizontal="center"/>
    </xf>
    <xf numFmtId="0" fontId="0" fillId="12" borderId="18" xfId="0" applyFill="1" applyBorder="1" applyAlignment="1">
      <alignment horizontal="center"/>
    </xf>
    <xf numFmtId="0" fontId="9" fillId="12" borderId="6" xfId="0" applyFont="1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1" fillId="12" borderId="38" xfId="0" applyFont="1" applyFill="1" applyBorder="1"/>
    <xf numFmtId="0" fontId="1" fillId="12" borderId="27" xfId="0" applyFont="1" applyFill="1" applyBorder="1" applyAlignment="1">
      <alignment horizontal="center"/>
    </xf>
    <xf numFmtId="0" fontId="9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27" xfId="0" applyFont="1" applyFill="1" applyBorder="1"/>
    <xf numFmtId="0" fontId="1" fillId="13" borderId="33" xfId="0" applyFont="1" applyFill="1" applyBorder="1"/>
    <xf numFmtId="0" fontId="0" fillId="13" borderId="35" xfId="0" applyFill="1" applyBorder="1" applyAlignment="1">
      <alignment horizontal="center" vertical="center"/>
    </xf>
    <xf numFmtId="0" fontId="0" fillId="13" borderId="22" xfId="0" applyFill="1" applyBorder="1" applyAlignment="1">
      <alignment horizontal="center" vertical="center"/>
    </xf>
    <xf numFmtId="0" fontId="0" fillId="13" borderId="26" xfId="0" applyFill="1" applyBorder="1" applyAlignment="1">
      <alignment horizontal="center" vertical="center"/>
    </xf>
    <xf numFmtId="0" fontId="0" fillId="13" borderId="27" xfId="0" applyFill="1" applyBorder="1" applyAlignment="1">
      <alignment horizontal="center" vertical="center"/>
    </xf>
    <xf numFmtId="0" fontId="0" fillId="13" borderId="18" xfId="0" applyFill="1" applyBorder="1" applyAlignment="1">
      <alignment horizontal="center" vertical="center"/>
    </xf>
    <xf numFmtId="0" fontId="4" fillId="13" borderId="35" xfId="0" applyFont="1" applyFill="1" applyBorder="1"/>
    <xf numFmtId="0" fontId="4" fillId="13" borderId="19" xfId="0" applyFont="1" applyFill="1" applyBorder="1" applyAlignment="1">
      <alignment horizontal="center"/>
    </xf>
    <xf numFmtId="0" fontId="12" fillId="13" borderId="3" xfId="0" applyFont="1" applyFill="1" applyBorder="1" applyAlignment="1">
      <alignment horizontal="center"/>
    </xf>
    <xf numFmtId="0" fontId="6" fillId="13" borderId="10" xfId="0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/>
    </xf>
    <xf numFmtId="0" fontId="12" fillId="13" borderId="10" xfId="0" applyFont="1" applyFill="1" applyBorder="1" applyAlignment="1">
      <alignment horizontal="center"/>
    </xf>
    <xf numFmtId="0" fontId="7" fillId="13" borderId="19" xfId="0" applyFont="1" applyFill="1" applyBorder="1" applyAlignment="1">
      <alignment horizontal="center"/>
    </xf>
    <xf numFmtId="0" fontId="10" fillId="13" borderId="3" xfId="0" applyFont="1" applyFill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2" fillId="13" borderId="11" xfId="0" applyFont="1" applyFill="1" applyBorder="1" applyAlignment="1">
      <alignment horizontal="center"/>
    </xf>
    <xf numFmtId="0" fontId="9" fillId="13" borderId="10" xfId="0" applyFont="1" applyFill="1" applyBorder="1" applyAlignment="1">
      <alignment horizontal="center"/>
    </xf>
    <xf numFmtId="0" fontId="2" fillId="13" borderId="10" xfId="0" applyFont="1" applyFill="1" applyBorder="1" applyAlignment="1">
      <alignment horizontal="center"/>
    </xf>
    <xf numFmtId="0" fontId="1" fillId="13" borderId="19" xfId="0" applyFont="1" applyFill="1" applyBorder="1" applyAlignment="1">
      <alignment horizontal="center"/>
    </xf>
    <xf numFmtId="0" fontId="9" fillId="13" borderId="3" xfId="0" applyFont="1" applyFill="1" applyBorder="1" applyAlignment="1">
      <alignment horizontal="center"/>
    </xf>
    <xf numFmtId="0" fontId="5" fillId="13" borderId="10" xfId="0" applyFont="1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28" xfId="0" applyFill="1" applyBorder="1" applyAlignment="1">
      <alignment horizontal="center" vertical="center"/>
    </xf>
    <xf numFmtId="0" fontId="0" fillId="13" borderId="32" xfId="0" applyFill="1" applyBorder="1" applyAlignment="1">
      <alignment horizontal="center" vertical="center"/>
    </xf>
    <xf numFmtId="0" fontId="1" fillId="13" borderId="39" xfId="0" applyFont="1" applyFill="1" applyBorder="1"/>
    <xf numFmtId="0" fontId="1" fillId="13" borderId="28" xfId="0" applyFont="1" applyFill="1" applyBorder="1" applyAlignment="1">
      <alignment horizontal="center"/>
    </xf>
    <xf numFmtId="0" fontId="9" fillId="13" borderId="45" xfId="0" applyFont="1" applyFill="1" applyBorder="1" applyAlignment="1">
      <alignment horizontal="center"/>
    </xf>
    <xf numFmtId="0" fontId="1" fillId="13" borderId="31" xfId="0" applyFont="1" applyFill="1" applyBorder="1" applyAlignment="1">
      <alignment horizontal="center"/>
    </xf>
    <xf numFmtId="0" fontId="1" fillId="13" borderId="30" xfId="0" applyFont="1" applyFill="1" applyBorder="1" applyAlignment="1">
      <alignment horizontal="center"/>
    </xf>
    <xf numFmtId="0" fontId="0" fillId="13" borderId="39" xfId="0" applyFill="1" applyBorder="1" applyAlignment="1">
      <alignment horizontal="center" vertical="center"/>
    </xf>
    <xf numFmtId="0" fontId="3" fillId="12" borderId="6" xfId="0" applyFont="1" applyFill="1" applyBorder="1"/>
    <xf numFmtId="0" fontId="0" fillId="13" borderId="6" xfId="0" applyFill="1" applyBorder="1"/>
    <xf numFmtId="0" fontId="4" fillId="14" borderId="37" xfId="0" applyFont="1" applyFill="1" applyBorder="1"/>
    <xf numFmtId="0" fontId="4" fillId="14" borderId="35" xfId="0" applyFont="1" applyFill="1" applyBorder="1"/>
    <xf numFmtId="0" fontId="1" fillId="13" borderId="28" xfId="0" applyFont="1" applyFill="1" applyBorder="1"/>
    <xf numFmtId="0" fontId="1" fillId="13" borderId="29" xfId="0" applyFont="1" applyFill="1" applyBorder="1" applyAlignment="1">
      <alignment horizontal="center"/>
    </xf>
    <xf numFmtId="0" fontId="9" fillId="13" borderId="31" xfId="0" applyFont="1" applyFill="1" applyBorder="1" applyAlignment="1">
      <alignment horizontal="center"/>
    </xf>
    <xf numFmtId="0" fontId="1" fillId="0" borderId="36" xfId="0" applyFont="1" applyBorder="1"/>
    <xf numFmtId="0" fontId="1" fillId="11" borderId="51" xfId="0" applyFont="1" applyFill="1" applyBorder="1" applyAlignment="1">
      <alignment horizontal="center"/>
    </xf>
    <xf numFmtId="0" fontId="1" fillId="12" borderId="52" xfId="0" applyFont="1" applyFill="1" applyBorder="1" applyAlignment="1">
      <alignment horizontal="center"/>
    </xf>
    <xf numFmtId="0" fontId="1" fillId="11" borderId="23" xfId="0" applyFont="1" applyFill="1" applyBorder="1" applyAlignment="1">
      <alignment horizontal="center"/>
    </xf>
    <xf numFmtId="0" fontId="9" fillId="11" borderId="24" xfId="0" applyFont="1" applyFill="1" applyBorder="1" applyAlignment="1">
      <alignment horizontal="center"/>
    </xf>
    <xf numFmtId="0" fontId="5" fillId="11" borderId="25" xfId="0" applyFont="1" applyFill="1" applyBorder="1" applyAlignment="1">
      <alignment horizontal="center"/>
    </xf>
    <xf numFmtId="0" fontId="3" fillId="11" borderId="26" xfId="0" applyFont="1" applyFill="1" applyBorder="1" applyAlignment="1">
      <alignment horizontal="center"/>
    </xf>
    <xf numFmtId="0" fontId="4" fillId="11" borderId="23" xfId="0" applyFont="1" applyFill="1" applyBorder="1" applyAlignment="1">
      <alignment horizontal="center"/>
    </xf>
    <xf numFmtId="0" fontId="6" fillId="11" borderId="25" xfId="0" applyFont="1" applyFill="1" applyBorder="1" applyAlignment="1">
      <alignment horizontal="center"/>
    </xf>
    <xf numFmtId="0" fontId="0" fillId="11" borderId="26" xfId="0" applyFill="1" applyBorder="1" applyAlignment="1">
      <alignment horizontal="center"/>
    </xf>
    <xf numFmtId="0" fontId="9" fillId="11" borderId="25" xfId="0" applyFont="1" applyFill="1" applyBorder="1" applyAlignment="1">
      <alignment horizontal="center"/>
    </xf>
    <xf numFmtId="0" fontId="4" fillId="11" borderId="29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5" fillId="11" borderId="31" xfId="0" applyFont="1" applyFill="1" applyBorder="1" applyAlignment="1">
      <alignment horizontal="center"/>
    </xf>
    <xf numFmtId="0" fontId="0" fillId="11" borderId="32" xfId="0" applyFill="1" applyBorder="1" applyAlignment="1">
      <alignment horizontal="center"/>
    </xf>
    <xf numFmtId="0" fontId="4" fillId="11" borderId="17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0" fontId="3" fillId="11" borderId="18" xfId="0" applyFont="1" applyFill="1" applyBorder="1" applyAlignment="1">
      <alignment horizontal="center"/>
    </xf>
    <xf numFmtId="0" fontId="9" fillId="11" borderId="51" xfId="0" applyFont="1" applyFill="1" applyBorder="1" applyAlignment="1">
      <alignment horizontal="center"/>
    </xf>
    <xf numFmtId="0" fontId="9" fillId="12" borderId="52" xfId="0" applyFont="1" applyFill="1" applyBorder="1" applyAlignment="1">
      <alignment horizontal="center"/>
    </xf>
    <xf numFmtId="0" fontId="9" fillId="13" borderId="49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9" fillId="12" borderId="24" xfId="0" applyFont="1" applyFill="1" applyBorder="1" applyAlignment="1">
      <alignment horizontal="center"/>
    </xf>
    <xf numFmtId="0" fontId="5" fillId="12" borderId="25" xfId="0" applyFont="1" applyFill="1" applyBorder="1" applyAlignment="1">
      <alignment horizontal="center"/>
    </xf>
    <xf numFmtId="0" fontId="0" fillId="12" borderId="26" xfId="0" applyFill="1" applyBorder="1" applyAlignment="1">
      <alignment horizontal="center"/>
    </xf>
    <xf numFmtId="0" fontId="4" fillId="12" borderId="20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6" fillId="12" borderId="8" xfId="0" applyFont="1" applyFill="1" applyBorder="1" applyAlignment="1">
      <alignment horizontal="center"/>
    </xf>
    <xf numFmtId="0" fontId="3" fillId="12" borderId="21" xfId="0" applyFont="1" applyFill="1" applyBorder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9" fillId="12" borderId="25" xfId="0" applyFont="1" applyFill="1" applyBorder="1" applyAlignment="1">
      <alignment horizontal="center"/>
    </xf>
    <xf numFmtId="0" fontId="6" fillId="12" borderId="25" xfId="0" applyFont="1" applyFill="1" applyBorder="1" applyAlignment="1">
      <alignment horizontal="center"/>
    </xf>
    <xf numFmtId="0" fontId="3" fillId="12" borderId="26" xfId="0" applyFont="1" applyFill="1" applyBorder="1" applyAlignment="1">
      <alignment horizontal="center"/>
    </xf>
    <xf numFmtId="0" fontId="4" fillId="12" borderId="17" xfId="0" applyFont="1" applyFill="1" applyBorder="1" applyAlignment="1">
      <alignment horizontal="center"/>
    </xf>
    <xf numFmtId="0" fontId="6" fillId="12" borderId="6" xfId="0" applyFont="1" applyFill="1" applyBorder="1" applyAlignment="1">
      <alignment horizontal="center"/>
    </xf>
    <xf numFmtId="0" fontId="3" fillId="12" borderId="18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1" fillId="13" borderId="17" xfId="0" applyFont="1" applyFill="1" applyBorder="1" applyAlignment="1">
      <alignment horizontal="center"/>
    </xf>
    <xf numFmtId="0" fontId="9" fillId="13" borderId="6" xfId="0" applyFont="1" applyFill="1" applyBorder="1" applyAlignment="1">
      <alignment horizontal="center"/>
    </xf>
    <xf numFmtId="0" fontId="5" fillId="13" borderId="6" xfId="0" applyFont="1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0" fontId="4" fillId="13" borderId="17" xfId="0" applyFont="1" applyFill="1" applyBorder="1" applyAlignment="1">
      <alignment horizontal="center"/>
    </xf>
    <xf numFmtId="0" fontId="12" fillId="13" borderId="1" xfId="0" applyFont="1" applyFill="1" applyBorder="1" applyAlignment="1">
      <alignment horizontal="center"/>
    </xf>
    <xf numFmtId="0" fontId="6" fillId="13" borderId="6" xfId="0" applyFont="1" applyFill="1" applyBorder="1" applyAlignment="1">
      <alignment horizontal="center"/>
    </xf>
    <xf numFmtId="0" fontId="3" fillId="13" borderId="18" xfId="0" applyFont="1" applyFill="1" applyBorder="1" applyAlignment="1">
      <alignment horizontal="center"/>
    </xf>
    <xf numFmtId="0" fontId="9" fillId="13" borderId="30" xfId="0" applyFont="1" applyFill="1" applyBorder="1" applyAlignment="1">
      <alignment horizontal="center"/>
    </xf>
    <xf numFmtId="0" fontId="5" fillId="13" borderId="31" xfId="0" applyFont="1" applyFill="1" applyBorder="1" applyAlignment="1">
      <alignment horizontal="center"/>
    </xf>
    <xf numFmtId="0" fontId="0" fillId="13" borderId="32" xfId="0" applyFill="1" applyBorder="1" applyAlignment="1">
      <alignment horizontal="center"/>
    </xf>
    <xf numFmtId="0" fontId="4" fillId="13" borderId="29" xfId="0" applyFont="1" applyFill="1" applyBorder="1" applyAlignment="1">
      <alignment horizontal="center"/>
    </xf>
    <xf numFmtId="0" fontId="12" fillId="13" borderId="30" xfId="0" applyFont="1" applyFill="1" applyBorder="1" applyAlignment="1">
      <alignment horizontal="center"/>
    </xf>
    <xf numFmtId="0" fontId="6" fillId="13" borderId="31" xfId="0" applyFont="1" applyFill="1" applyBorder="1" applyAlignment="1">
      <alignment horizontal="center"/>
    </xf>
    <xf numFmtId="0" fontId="3" fillId="13" borderId="32" xfId="0" applyFont="1" applyFill="1" applyBorder="1" applyAlignment="1">
      <alignment horizontal="center"/>
    </xf>
    <xf numFmtId="0" fontId="7" fillId="13" borderId="29" xfId="0" applyFont="1" applyFill="1" applyBorder="1" applyAlignment="1">
      <alignment horizontal="center"/>
    </xf>
    <xf numFmtId="0" fontId="10" fillId="13" borderId="30" xfId="0" applyFont="1" applyFill="1" applyBorder="1" applyAlignment="1">
      <alignment horizontal="center"/>
    </xf>
    <xf numFmtId="0" fontId="8" fillId="13" borderId="31" xfId="0" applyFont="1" applyFill="1" applyBorder="1" applyAlignment="1">
      <alignment horizontal="center"/>
    </xf>
    <xf numFmtId="0" fontId="2" fillId="13" borderId="32" xfId="0" applyFont="1" applyFill="1" applyBorder="1" applyAlignment="1">
      <alignment horizontal="center"/>
    </xf>
    <xf numFmtId="0" fontId="3" fillId="0" borderId="35" xfId="0" applyFont="1" applyBorder="1"/>
    <xf numFmtId="0" fontId="1" fillId="13" borderId="41" xfId="0" applyFont="1" applyFill="1" applyBorder="1"/>
    <xf numFmtId="0" fontId="1" fillId="13" borderId="13" xfId="0" applyFont="1" applyFill="1" applyBorder="1" applyAlignment="1">
      <alignment horizontal="center"/>
    </xf>
    <xf numFmtId="0" fontId="9" fillId="13" borderId="14" xfId="0" applyFont="1" applyFill="1" applyBorder="1" applyAlignment="1">
      <alignment horizontal="center"/>
    </xf>
    <xf numFmtId="0" fontId="5" fillId="13" borderId="15" xfId="0" applyFont="1" applyFill="1" applyBorder="1" applyAlignment="1">
      <alignment horizontal="center"/>
    </xf>
    <xf numFmtId="0" fontId="0" fillId="13" borderId="16" xfId="0" applyFill="1" applyBorder="1" applyAlignment="1">
      <alignment horizontal="center"/>
    </xf>
    <xf numFmtId="0" fontId="9" fillId="13" borderId="15" xfId="0" applyFont="1" applyFill="1" applyBorder="1" applyAlignment="1">
      <alignment horizontal="center"/>
    </xf>
    <xf numFmtId="0" fontId="1" fillId="13" borderId="23" xfId="0" applyFont="1" applyFill="1" applyBorder="1" applyAlignment="1">
      <alignment horizontal="center"/>
    </xf>
    <xf numFmtId="0" fontId="9" fillId="13" borderId="24" xfId="0" applyFont="1" applyFill="1" applyBorder="1" applyAlignment="1">
      <alignment horizontal="center"/>
    </xf>
    <xf numFmtId="0" fontId="5" fillId="13" borderId="25" xfId="0" applyFont="1" applyFill="1" applyBorder="1" applyAlignment="1">
      <alignment horizontal="center"/>
    </xf>
    <xf numFmtId="0" fontId="0" fillId="13" borderId="26" xfId="0" applyFill="1" applyBorder="1" applyAlignment="1">
      <alignment horizontal="center"/>
    </xf>
    <xf numFmtId="0" fontId="4" fillId="13" borderId="23" xfId="0" applyFont="1" applyFill="1" applyBorder="1" applyAlignment="1">
      <alignment horizontal="center"/>
    </xf>
    <xf numFmtId="0" fontId="9" fillId="13" borderId="25" xfId="0" applyFont="1" applyFill="1" applyBorder="1" applyAlignment="1">
      <alignment horizontal="center"/>
    </xf>
    <xf numFmtId="0" fontId="6" fillId="13" borderId="25" xfId="0" applyFont="1" applyFill="1" applyBorder="1" applyAlignment="1">
      <alignment horizontal="center"/>
    </xf>
    <xf numFmtId="0" fontId="3" fillId="13" borderId="26" xfId="0" applyFont="1" applyFill="1" applyBorder="1" applyAlignment="1">
      <alignment horizontal="center"/>
    </xf>
    <xf numFmtId="0" fontId="0" fillId="13" borderId="34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10" borderId="38" xfId="0" applyFont="1" applyFill="1" applyBorder="1" applyAlignment="1">
      <alignment horizontal="center" vertical="center" textRotation="90"/>
    </xf>
    <xf numFmtId="0" fontId="1" fillId="5" borderId="53" xfId="0" applyFont="1" applyFill="1" applyBorder="1" applyAlignment="1">
      <alignment horizontal="center"/>
    </xf>
    <xf numFmtId="0" fontId="1" fillId="5" borderId="55" xfId="0" applyFont="1" applyFill="1" applyBorder="1" applyAlignment="1">
      <alignment horizontal="center"/>
    </xf>
    <xf numFmtId="0" fontId="1" fillId="5" borderId="56" xfId="0" applyFont="1" applyFill="1" applyBorder="1" applyAlignment="1">
      <alignment horizontal="center"/>
    </xf>
    <xf numFmtId="0" fontId="1" fillId="0" borderId="40" xfId="0" applyFont="1" applyBorder="1" applyAlignment="1">
      <alignment horizontal="center" vertical="center" textRotation="90"/>
    </xf>
    <xf numFmtId="0" fontId="15" fillId="14" borderId="37" xfId="0" applyFont="1" applyFill="1" applyBorder="1" applyAlignment="1">
      <alignment horizontal="center"/>
    </xf>
    <xf numFmtId="0" fontId="15" fillId="14" borderId="35" xfId="0" applyFont="1" applyFill="1" applyBorder="1" applyAlignment="1">
      <alignment horizontal="center"/>
    </xf>
    <xf numFmtId="0" fontId="16" fillId="14" borderId="37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17" fillId="11" borderId="22" xfId="0" applyFont="1" applyFill="1" applyBorder="1" applyAlignment="1">
      <alignment horizontal="center"/>
    </xf>
    <xf numFmtId="0" fontId="17" fillId="11" borderId="27" xfId="0" applyFont="1" applyFill="1" applyBorder="1" applyAlignment="1">
      <alignment horizontal="center"/>
    </xf>
    <xf numFmtId="0" fontId="15" fillId="12" borderId="42" xfId="0" applyFont="1" applyFill="1" applyBorder="1" applyAlignment="1">
      <alignment horizontal="center"/>
    </xf>
    <xf numFmtId="0" fontId="15" fillId="12" borderId="43" xfId="0" applyFont="1" applyFill="1" applyBorder="1" applyAlignment="1">
      <alignment horizontal="center"/>
    </xf>
    <xf numFmtId="0" fontId="17" fillId="13" borderId="41" xfId="0" applyFont="1" applyFill="1" applyBorder="1" applyAlignment="1">
      <alignment horizontal="center"/>
    </xf>
    <xf numFmtId="0" fontId="17" fillId="13" borderId="27" xfId="0" applyFont="1" applyFill="1" applyBorder="1" applyAlignment="1">
      <alignment horizontal="center"/>
    </xf>
    <xf numFmtId="0" fontId="17" fillId="13" borderId="33" xfId="0" applyFont="1" applyFill="1" applyBorder="1" applyAlignment="1">
      <alignment horizontal="center"/>
    </xf>
    <xf numFmtId="0" fontId="17" fillId="13" borderId="39" xfId="0" applyFont="1" applyFill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5" fillId="11" borderId="36" xfId="0" applyFont="1" applyFill="1" applyBorder="1" applyAlignment="1">
      <alignment horizontal="center"/>
    </xf>
    <xf numFmtId="0" fontId="15" fillId="12" borderId="36" xfId="0" applyFont="1" applyFill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5" fillId="13" borderId="3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12" xfId="0" applyBorder="1"/>
    <xf numFmtId="16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6" fillId="11" borderId="31" xfId="0" applyFont="1" applyFill="1" applyBorder="1" applyAlignment="1">
      <alignment horizontal="center"/>
    </xf>
    <xf numFmtId="0" fontId="3" fillId="11" borderId="32" xfId="0" applyFont="1" applyFill="1" applyBorder="1" applyAlignment="1">
      <alignment horizontal="center"/>
    </xf>
    <xf numFmtId="0" fontId="12" fillId="11" borderId="30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vertical="top" wrapText="1"/>
    </xf>
    <xf numFmtId="0" fontId="1" fillId="0" borderId="38" xfId="0" applyFont="1" applyBorder="1" applyAlignment="1">
      <alignment horizontal="center" vertical="center" textRotation="90"/>
    </xf>
    <xf numFmtId="0" fontId="18" fillId="15" borderId="0" xfId="0" applyFont="1" applyFill="1"/>
    <xf numFmtId="0" fontId="1" fillId="17" borderId="6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1" fillId="18" borderId="6" xfId="0" applyFont="1" applyFill="1" applyBorder="1" applyAlignment="1">
      <alignment horizontal="center" vertical="center"/>
    </xf>
    <xf numFmtId="165" fontId="18" fillId="14" borderId="0" xfId="0" applyNumberFormat="1" applyFont="1" applyFill="1"/>
    <xf numFmtId="0" fontId="1" fillId="12" borderId="53" xfId="0" applyFont="1" applyFill="1" applyBorder="1" applyAlignment="1">
      <alignment horizontal="center"/>
    </xf>
    <xf numFmtId="0" fontId="1" fillId="12" borderId="54" xfId="0" applyFont="1" applyFill="1" applyBorder="1" applyAlignment="1">
      <alignment horizontal="center"/>
    </xf>
    <xf numFmtId="0" fontId="1" fillId="12" borderId="55" xfId="0" applyFont="1" applyFill="1" applyBorder="1" applyAlignment="1">
      <alignment horizontal="center"/>
    </xf>
    <xf numFmtId="0" fontId="1" fillId="12" borderId="56" xfId="0" applyFont="1" applyFill="1" applyBorder="1" applyAlignment="1">
      <alignment horizontal="center"/>
    </xf>
    <xf numFmtId="0" fontId="0" fillId="0" borderId="6" xfId="0" applyBorder="1" applyAlignment="1">
      <alignment horizontal="left" indent="2"/>
    </xf>
    <xf numFmtId="0" fontId="0" fillId="0" borderId="6" xfId="0" applyBorder="1" applyAlignment="1">
      <alignment horizontal="left" wrapText="1" indent="2"/>
    </xf>
    <xf numFmtId="0" fontId="0" fillId="0" borderId="6" xfId="0" applyBorder="1" applyAlignment="1">
      <alignment horizontal="left" vertical="center" wrapText="1" indent="2"/>
    </xf>
    <xf numFmtId="0" fontId="4" fillId="4" borderId="20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13" fillId="0" borderId="63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" fillId="8" borderId="46" xfId="0" applyFont="1" applyFill="1" applyBorder="1" applyAlignment="1">
      <alignment horizontal="center" vertical="center" textRotation="90" wrapText="1"/>
    </xf>
    <xf numFmtId="0" fontId="1" fillId="8" borderId="38" xfId="0" applyFont="1" applyFill="1" applyBorder="1" applyAlignment="1">
      <alignment horizontal="center" vertical="center" textRotation="90" wrapText="1"/>
    </xf>
    <xf numFmtId="0" fontId="1" fillId="8" borderId="40" xfId="0" applyFont="1" applyFill="1" applyBorder="1" applyAlignment="1">
      <alignment horizontal="center" vertical="center" textRotation="90" wrapText="1"/>
    </xf>
    <xf numFmtId="0" fontId="1" fillId="3" borderId="46" xfId="0" applyFont="1" applyFill="1" applyBorder="1" applyAlignment="1">
      <alignment horizontal="center" vertical="center" textRotation="90" wrapText="1"/>
    </xf>
    <xf numFmtId="0" fontId="1" fillId="3" borderId="38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1" fillId="10" borderId="38" xfId="0" applyFont="1" applyFill="1" applyBorder="1" applyAlignment="1">
      <alignment horizontal="center" vertical="center" textRotation="90"/>
    </xf>
    <xf numFmtId="0" fontId="1" fillId="16" borderId="58" xfId="0" applyFont="1" applyFill="1" applyBorder="1" applyAlignment="1">
      <alignment horizontal="center"/>
    </xf>
    <xf numFmtId="0" fontId="1" fillId="16" borderId="59" xfId="0" applyFont="1" applyFill="1" applyBorder="1" applyAlignment="1">
      <alignment horizontal="center"/>
    </xf>
    <xf numFmtId="0" fontId="1" fillId="16" borderId="60" xfId="0" applyFont="1" applyFill="1" applyBorder="1" applyAlignment="1">
      <alignment horizontal="center"/>
    </xf>
    <xf numFmtId="0" fontId="1" fillId="0" borderId="38" xfId="0" applyFont="1" applyBorder="1" applyAlignment="1">
      <alignment horizontal="center" vertical="center" textRotation="90"/>
    </xf>
    <xf numFmtId="0" fontId="1" fillId="0" borderId="40" xfId="0" applyFont="1" applyBorder="1" applyAlignment="1">
      <alignment horizontal="center" vertical="center" textRotation="90"/>
    </xf>
    <xf numFmtId="0" fontId="1" fillId="0" borderId="61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19" borderId="0" xfId="0" applyFont="1" applyFill="1" applyAlignment="1">
      <alignment horizontal="center" vertical="center"/>
    </xf>
    <xf numFmtId="0" fontId="1" fillId="19" borderId="61" xfId="0" applyFont="1" applyFill="1" applyBorder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1" fillId="14" borderId="61" xfId="0" applyFont="1" applyFill="1" applyBorder="1" applyAlignment="1">
      <alignment horizontal="center" vertical="center"/>
    </xf>
    <xf numFmtId="0" fontId="1" fillId="20" borderId="64" xfId="0" applyFont="1" applyFill="1" applyBorder="1" applyAlignment="1">
      <alignment horizontal="center" vertical="center"/>
    </xf>
    <xf numFmtId="0" fontId="1" fillId="20" borderId="65" xfId="0" applyFont="1" applyFill="1" applyBorder="1" applyAlignment="1">
      <alignment horizontal="center" vertical="center"/>
    </xf>
    <xf numFmtId="0" fontId="1" fillId="20" borderId="63" xfId="0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" fillId="21" borderId="64" xfId="0" applyFont="1" applyFill="1" applyBorder="1" applyAlignment="1">
      <alignment horizontal="center" vertical="center"/>
    </xf>
    <xf numFmtId="0" fontId="1" fillId="21" borderId="65" xfId="0" applyFont="1" applyFill="1" applyBorder="1" applyAlignment="1">
      <alignment horizontal="center" vertical="center"/>
    </xf>
    <xf numFmtId="0" fontId="1" fillId="21" borderId="63" xfId="0" applyFont="1" applyFill="1" applyBorder="1" applyAlignment="1">
      <alignment horizontal="center" vertical="center"/>
    </xf>
    <xf numFmtId="0" fontId="1" fillId="0" borderId="6" xfId="0" applyFont="1" applyBorder="1"/>
    <xf numFmtId="0" fontId="19" fillId="0" borderId="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12" borderId="5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6" borderId="5" xfId="0" applyFont="1" applyFill="1" applyBorder="1" applyAlignment="1">
      <alignment horizontal="center"/>
    </xf>
    <xf numFmtId="0" fontId="1" fillId="16" borderId="52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ální" xfId="0" builtinId="0"/>
  </cellStyles>
  <dxfs count="14">
    <dxf>
      <fill>
        <patternFill patternType="lightGray">
          <fgColor rgb="FFFF0000"/>
        </patternFill>
      </fill>
    </dxf>
    <dxf>
      <fill>
        <patternFill patternType="lightGray">
          <fgColor rgb="FFFF0000"/>
        </patternFill>
      </fill>
    </dxf>
    <dxf>
      <fill>
        <patternFill patternType="darkGray">
          <fgColor rgb="FFFF0000"/>
        </patternFill>
      </fill>
    </dxf>
    <dxf>
      <fill>
        <patternFill patternType="lightGray">
          <fgColor rgb="FFFF0000"/>
        </patternFill>
      </fill>
    </dxf>
    <dxf>
      <fill>
        <patternFill patternType="lightGray">
          <fgColor rgb="FFFF0000"/>
        </patternFill>
      </fill>
    </dxf>
    <dxf>
      <fill>
        <patternFill patternType="lightGray">
          <fgColor rgb="FFFF0000"/>
        </patternFill>
      </fill>
    </dxf>
    <dxf>
      <fill>
        <patternFill patternType="lightGray">
          <fgColor rgb="FFFF0000"/>
        </patternFill>
      </fill>
    </dxf>
    <dxf>
      <fill>
        <patternFill patternType="darkGray">
          <fgColor rgb="FFFF0000"/>
        </patternFill>
      </fill>
    </dxf>
    <dxf>
      <fill>
        <patternFill patternType="lightGray">
          <fgColor rgb="FFFF0000"/>
        </patternFill>
      </fill>
    </dxf>
    <dxf>
      <fill>
        <patternFill patternType="lightGray">
          <fgColor rgb="FFFF0000"/>
        </patternFill>
      </fill>
    </dxf>
    <dxf>
      <fill>
        <patternFill patternType="lightGray">
          <fgColor rgb="FFFF0000"/>
        </patternFill>
      </fill>
    </dxf>
    <dxf>
      <fill>
        <patternFill patternType="lightGray">
          <fgColor rgb="FFFF0000"/>
        </patternFill>
      </fill>
    </dxf>
    <dxf>
      <fill>
        <patternFill patternType="lightGray">
          <fgColor rgb="FFFF0000"/>
        </patternFill>
      </fill>
    </dxf>
    <dxf>
      <fill>
        <patternFill patternType="darkGray">
          <fgColor rgb="FFFF0000"/>
        </patternFill>
      </fill>
    </dxf>
  </dxfs>
  <tableStyles count="0" defaultTableStyle="TableStyleMedium2" defaultPivotStyle="PivotStyleLight16"/>
  <colors>
    <mruColors>
      <color rgb="FFFFFFCC"/>
      <color rgb="FFCCFFFF"/>
      <color rgb="FFCCFFCC"/>
      <color rgb="FFFFFFF3"/>
      <color rgb="FFFFD966"/>
      <color rgb="FFFF99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D58D8-6642-4AAA-A50A-CF3C12B7CB4B}">
  <sheetPr>
    <tabColor rgb="FF0070C0"/>
  </sheetPr>
  <dimension ref="A1:Z33"/>
  <sheetViews>
    <sheetView showGridLines="0" workbookViewId="0">
      <selection activeCell="J26" sqref="J26"/>
    </sheetView>
  </sheetViews>
  <sheetFormatPr defaultColWidth="8.85546875" defaultRowHeight="15" x14ac:dyDescent="0.25"/>
  <cols>
    <col min="1" max="1" width="47.140625" customWidth="1"/>
    <col min="2" max="7" width="5.42578125" customWidth="1"/>
    <col min="8" max="8" width="4.42578125" customWidth="1"/>
    <col min="9" max="9" width="4.28515625" customWidth="1"/>
    <col min="10" max="10" width="17.42578125" customWidth="1"/>
    <col min="11" max="17" width="6.42578125" customWidth="1"/>
    <col min="19" max="19" width="25.42578125" customWidth="1"/>
    <col min="20" max="26" width="6.42578125" customWidth="1"/>
  </cols>
  <sheetData>
    <row r="1" spans="1:26" x14ac:dyDescent="0.25">
      <c r="A1" s="319" t="s">
        <v>52</v>
      </c>
      <c r="B1" s="320"/>
      <c r="C1" s="320"/>
      <c r="D1" s="320"/>
      <c r="E1" s="320"/>
      <c r="F1" s="320"/>
      <c r="G1" s="320"/>
      <c r="H1" s="320"/>
      <c r="J1" s="295"/>
      <c r="K1" s="295"/>
      <c r="L1" s="295"/>
      <c r="M1" s="295"/>
      <c r="N1" s="295"/>
      <c r="O1" s="295"/>
      <c r="P1" s="295"/>
      <c r="Q1" s="295"/>
      <c r="S1" s="295"/>
      <c r="T1" s="295"/>
      <c r="U1" s="295"/>
      <c r="V1" s="295"/>
      <c r="W1" s="295"/>
      <c r="X1" s="295"/>
      <c r="Y1" s="295"/>
      <c r="Z1" s="295"/>
    </row>
    <row r="2" spans="1:26" ht="15" customHeight="1" x14ac:dyDescent="0.25">
      <c r="A2" s="318" t="s">
        <v>28</v>
      </c>
      <c r="B2" s="327" t="s">
        <v>29</v>
      </c>
      <c r="C2" s="328"/>
      <c r="D2" s="328"/>
      <c r="E2" s="328"/>
      <c r="F2" s="328"/>
      <c r="G2" s="328"/>
      <c r="H2" s="328"/>
      <c r="I2" s="329"/>
      <c r="J2" s="321"/>
      <c r="K2" s="322"/>
      <c r="L2" s="322"/>
      <c r="M2" s="322"/>
      <c r="N2" s="322"/>
      <c r="O2" s="322"/>
      <c r="P2" s="322"/>
      <c r="Q2" s="322"/>
      <c r="S2" s="321"/>
      <c r="T2" s="322"/>
      <c r="U2" s="322"/>
      <c r="V2" s="322"/>
      <c r="W2" s="322"/>
      <c r="X2" s="322"/>
      <c r="Y2" s="322"/>
      <c r="Z2" s="322"/>
    </row>
    <row r="3" spans="1:26" ht="15" customHeight="1" x14ac:dyDescent="0.25">
      <c r="A3" s="318"/>
      <c r="B3" s="323" t="s">
        <v>0</v>
      </c>
      <c r="C3" s="324"/>
      <c r="D3" s="325" t="s">
        <v>1</v>
      </c>
      <c r="E3" s="326"/>
      <c r="F3" s="323" t="s">
        <v>2</v>
      </c>
      <c r="G3" s="324"/>
      <c r="H3" s="330" t="s">
        <v>51</v>
      </c>
      <c r="I3" s="331"/>
      <c r="J3" s="321"/>
      <c r="K3" s="322"/>
      <c r="L3" s="322"/>
      <c r="M3" s="322"/>
      <c r="N3" s="322"/>
      <c r="O3" s="322"/>
      <c r="P3" s="322"/>
      <c r="Q3" s="243"/>
      <c r="S3" s="321"/>
      <c r="T3" s="322"/>
      <c r="U3" s="322"/>
      <c r="V3" s="322"/>
      <c r="W3" s="322"/>
      <c r="X3" s="322"/>
      <c r="Y3" s="322"/>
      <c r="Z3" s="243"/>
    </row>
    <row r="4" spans="1:26" ht="15" customHeight="1" x14ac:dyDescent="0.25">
      <c r="A4" s="318"/>
      <c r="B4" s="260" t="s">
        <v>10</v>
      </c>
      <c r="C4" s="260" t="s">
        <v>14</v>
      </c>
      <c r="D4" s="262" t="s">
        <v>10</v>
      </c>
      <c r="E4" s="262" t="s">
        <v>14</v>
      </c>
      <c r="F4" s="260" t="s">
        <v>10</v>
      </c>
      <c r="G4" s="260" t="s">
        <v>14</v>
      </c>
      <c r="H4" s="263" t="s">
        <v>10</v>
      </c>
      <c r="I4" s="263" t="s">
        <v>14</v>
      </c>
      <c r="J4" s="321"/>
      <c r="K4" s="244"/>
      <c r="L4" s="244"/>
      <c r="M4" s="245"/>
      <c r="N4" s="245"/>
      <c r="O4" s="244"/>
      <c r="P4" s="244"/>
      <c r="Q4" s="244"/>
      <c r="S4" s="321"/>
      <c r="T4" s="244"/>
      <c r="U4" s="244"/>
      <c r="V4" s="245"/>
      <c r="W4" s="245"/>
      <c r="X4" s="244"/>
      <c r="Y4" s="244"/>
      <c r="Z4" s="244"/>
    </row>
    <row r="5" spans="1:26" x14ac:dyDescent="0.25">
      <c r="A5" s="25" t="s">
        <v>30</v>
      </c>
      <c r="B5" s="26">
        <v>16</v>
      </c>
      <c r="C5" s="26">
        <v>16</v>
      </c>
      <c r="D5" s="26">
        <v>16</v>
      </c>
      <c r="E5" s="26">
        <v>16</v>
      </c>
      <c r="F5" s="26">
        <v>16</v>
      </c>
      <c r="G5" s="26">
        <v>14</v>
      </c>
      <c r="H5" s="26">
        <v>0</v>
      </c>
      <c r="I5" s="26"/>
      <c r="K5" s="246"/>
      <c r="L5" s="246"/>
      <c r="M5" s="246"/>
      <c r="N5" s="246"/>
      <c r="O5" s="246"/>
      <c r="P5" s="246"/>
      <c r="Q5" s="246"/>
      <c r="T5" s="246"/>
      <c r="U5" s="246"/>
      <c r="V5" s="246"/>
      <c r="W5" s="246"/>
      <c r="X5" s="246"/>
      <c r="Y5" s="246"/>
      <c r="Z5" s="246"/>
    </row>
    <row r="6" spans="1:26" x14ac:dyDescent="0.25">
      <c r="A6" s="269" t="s">
        <v>32</v>
      </c>
      <c r="B6" s="27">
        <f>(B5*B25)-B7</f>
        <v>2.580645161290323</v>
      </c>
      <c r="C6" s="27"/>
      <c r="D6" s="27"/>
      <c r="E6" s="27"/>
      <c r="F6" s="27"/>
      <c r="G6" s="27"/>
      <c r="H6" s="26">
        <v>0</v>
      </c>
      <c r="I6" s="27"/>
      <c r="K6" s="247"/>
      <c r="L6" s="247"/>
      <c r="M6" s="247"/>
      <c r="N6" s="247"/>
      <c r="O6" s="247"/>
      <c r="P6" s="247"/>
      <c r="Q6" s="246"/>
      <c r="T6" s="247"/>
      <c r="U6" s="247"/>
      <c r="V6" s="247"/>
      <c r="W6" s="247"/>
      <c r="X6" s="247"/>
      <c r="Y6" s="247"/>
      <c r="Z6" s="246"/>
    </row>
    <row r="7" spans="1:26" ht="13.5" customHeight="1" x14ac:dyDescent="0.25">
      <c r="A7" s="270" t="s">
        <v>33</v>
      </c>
      <c r="B7" s="27">
        <f>B20/31</f>
        <v>7.225806451612903</v>
      </c>
      <c r="C7" s="27"/>
      <c r="D7" s="26"/>
      <c r="E7" s="26"/>
      <c r="F7" s="27"/>
      <c r="G7" s="27"/>
      <c r="H7" s="26">
        <v>0</v>
      </c>
      <c r="I7" s="26"/>
      <c r="J7" s="248"/>
      <c r="K7" s="246"/>
      <c r="L7" s="246"/>
      <c r="M7" s="246"/>
      <c r="N7" s="246"/>
      <c r="O7" s="246"/>
      <c r="P7" s="246"/>
      <c r="Q7" s="246"/>
      <c r="S7" s="248"/>
      <c r="T7" s="246"/>
      <c r="U7" s="246"/>
      <c r="V7" s="246"/>
      <c r="W7" s="246"/>
      <c r="X7" s="246"/>
      <c r="Y7" s="246"/>
      <c r="Z7" s="246"/>
    </row>
    <row r="8" spans="1:26" x14ac:dyDescent="0.25">
      <c r="A8" s="25" t="s">
        <v>34</v>
      </c>
      <c r="B8" s="26">
        <v>3</v>
      </c>
      <c r="C8" s="26">
        <v>3</v>
      </c>
      <c r="D8" s="26">
        <v>3</v>
      </c>
      <c r="E8" s="26">
        <v>3</v>
      </c>
      <c r="F8" s="26">
        <v>3</v>
      </c>
      <c r="G8" s="26">
        <v>4</v>
      </c>
      <c r="H8" s="26">
        <v>0</v>
      </c>
      <c r="I8" s="26"/>
      <c r="J8" s="250"/>
      <c r="K8" s="246"/>
      <c r="L8" s="246"/>
      <c r="M8" s="246"/>
      <c r="N8" s="246"/>
      <c r="O8" s="246"/>
      <c r="P8" s="246"/>
      <c r="Q8" s="246"/>
      <c r="T8" s="246"/>
      <c r="U8" s="246"/>
      <c r="V8" s="246"/>
      <c r="W8" s="246"/>
      <c r="X8" s="246"/>
      <c r="Y8" s="246"/>
      <c r="Z8" s="246"/>
    </row>
    <row r="9" spans="1:26" x14ac:dyDescent="0.25">
      <c r="A9" s="25" t="s">
        <v>35</v>
      </c>
      <c r="B9" s="26"/>
      <c r="C9" s="26"/>
      <c r="D9" s="26"/>
      <c r="E9" s="26"/>
      <c r="F9" s="26"/>
      <c r="G9" s="26">
        <v>1</v>
      </c>
      <c r="H9" s="26">
        <v>0</v>
      </c>
      <c r="I9" s="26"/>
      <c r="K9" s="246"/>
      <c r="L9" s="246"/>
      <c r="M9" s="246"/>
      <c r="N9" s="246"/>
      <c r="O9" s="246"/>
      <c r="P9" s="246"/>
      <c r="Q9" s="246"/>
      <c r="T9" s="246"/>
      <c r="U9" s="246"/>
      <c r="V9" s="246"/>
      <c r="W9" s="246"/>
      <c r="X9" s="246"/>
      <c r="Y9" s="246"/>
      <c r="Z9" s="246"/>
    </row>
    <row r="10" spans="1:26" x14ac:dyDescent="0.25">
      <c r="A10" s="25" t="s">
        <v>36</v>
      </c>
      <c r="B10" s="26">
        <v>1</v>
      </c>
      <c r="C10" s="26">
        <v>1</v>
      </c>
      <c r="D10" s="26">
        <v>1</v>
      </c>
      <c r="E10" s="26">
        <v>1</v>
      </c>
      <c r="F10" s="26">
        <v>1</v>
      </c>
      <c r="G10" s="26">
        <v>1</v>
      </c>
      <c r="H10" s="26">
        <v>0</v>
      </c>
      <c r="I10" s="26"/>
      <c r="K10" s="246"/>
      <c r="L10" s="246"/>
      <c r="M10" s="246"/>
      <c r="N10" s="246"/>
      <c r="O10" s="246"/>
      <c r="P10" s="246"/>
      <c r="Q10" s="246"/>
      <c r="T10" s="246"/>
      <c r="U10" s="246"/>
      <c r="V10" s="246"/>
      <c r="W10" s="246"/>
      <c r="X10" s="246"/>
      <c r="Y10" s="246"/>
      <c r="Z10" s="246"/>
    </row>
    <row r="11" spans="1:26" x14ac:dyDescent="0.25">
      <c r="A11" s="25" t="s">
        <v>37</v>
      </c>
      <c r="B11" s="26"/>
      <c r="C11" s="26"/>
      <c r="D11" s="26"/>
      <c r="E11" s="26"/>
      <c r="F11" s="26"/>
      <c r="G11" s="26"/>
      <c r="H11" s="26">
        <v>0</v>
      </c>
      <c r="I11" s="26"/>
      <c r="K11" s="246"/>
      <c r="L11" s="246"/>
      <c r="M11" s="246"/>
      <c r="N11" s="246"/>
      <c r="O11" s="246"/>
      <c r="P11" s="246"/>
      <c r="Q11" s="246"/>
      <c r="T11" s="246"/>
      <c r="U11" s="246"/>
      <c r="V11" s="246"/>
      <c r="W11" s="246"/>
      <c r="X11" s="246"/>
      <c r="Y11" s="246"/>
      <c r="Z11" s="246"/>
    </row>
    <row r="12" spans="1:26" x14ac:dyDescent="0.25">
      <c r="A12" s="25" t="s">
        <v>16</v>
      </c>
      <c r="B12" s="26">
        <f>B5+B8+B10</f>
        <v>20</v>
      </c>
      <c r="C12" s="26">
        <f t="shared" ref="C12:F12" si="0">C5+C8+C10</f>
        <v>20</v>
      </c>
      <c r="D12" s="26">
        <f t="shared" si="0"/>
        <v>20</v>
      </c>
      <c r="E12" s="26">
        <f t="shared" si="0"/>
        <v>20</v>
      </c>
      <c r="F12" s="26">
        <f t="shared" si="0"/>
        <v>20</v>
      </c>
      <c r="G12" s="26">
        <f>G5+G8+G10+G9</f>
        <v>20</v>
      </c>
      <c r="H12" s="26">
        <f t="shared" ref="H12:I12" si="1">H5+H8+H10+H9</f>
        <v>0</v>
      </c>
      <c r="I12" s="26">
        <f t="shared" si="1"/>
        <v>0</v>
      </c>
      <c r="K12" s="246"/>
      <c r="L12" s="246"/>
      <c r="M12" s="246"/>
      <c r="N12" s="246"/>
      <c r="O12" s="246"/>
      <c r="P12" s="246"/>
      <c r="Q12" s="246"/>
      <c r="T12" s="246"/>
      <c r="U12" s="246"/>
      <c r="V12" s="246"/>
      <c r="W12" s="246"/>
      <c r="X12" s="246"/>
      <c r="Y12" s="246"/>
      <c r="Z12" s="246"/>
    </row>
    <row r="13" spans="1:26" ht="6" customHeight="1" x14ac:dyDescent="0.25"/>
    <row r="14" spans="1:26" x14ac:dyDescent="0.25">
      <c r="A14" s="318" t="s">
        <v>28</v>
      </c>
      <c r="B14" s="327" t="s">
        <v>38</v>
      </c>
      <c r="C14" s="328"/>
      <c r="D14" s="328"/>
      <c r="E14" s="328"/>
      <c r="F14" s="328"/>
      <c r="G14" s="328"/>
      <c r="H14" s="328"/>
      <c r="I14" s="329"/>
      <c r="J14" s="321"/>
      <c r="K14" s="333"/>
      <c r="L14" s="333"/>
      <c r="M14" s="333"/>
      <c r="N14" s="333"/>
      <c r="O14" s="333"/>
      <c r="P14" s="333"/>
      <c r="Q14" s="333"/>
      <c r="S14" s="321"/>
      <c r="T14" s="322"/>
      <c r="U14" s="322"/>
      <c r="V14" s="322"/>
      <c r="W14" s="322"/>
      <c r="X14" s="322"/>
      <c r="Y14" s="322"/>
      <c r="Z14" s="322"/>
    </row>
    <row r="15" spans="1:26" x14ac:dyDescent="0.25">
      <c r="A15" s="318"/>
      <c r="B15" s="323" t="s">
        <v>0</v>
      </c>
      <c r="C15" s="324"/>
      <c r="D15" s="325" t="s">
        <v>1</v>
      </c>
      <c r="E15" s="326"/>
      <c r="F15" s="323" t="s">
        <v>2</v>
      </c>
      <c r="G15" s="324"/>
      <c r="H15" s="330" t="s">
        <v>51</v>
      </c>
      <c r="I15" s="331"/>
      <c r="J15" s="321"/>
      <c r="K15" s="322"/>
      <c r="L15" s="322"/>
      <c r="M15" s="322"/>
      <c r="N15" s="322"/>
      <c r="O15" s="322"/>
      <c r="P15" s="322"/>
      <c r="Q15" s="243"/>
      <c r="S15" s="321"/>
      <c r="T15" s="322"/>
      <c r="U15" s="322"/>
      <c r="V15" s="322"/>
      <c r="W15" s="322"/>
      <c r="X15" s="322"/>
      <c r="Y15" s="322"/>
      <c r="Z15" s="243"/>
    </row>
    <row r="16" spans="1:26" x14ac:dyDescent="0.25">
      <c r="A16" s="318"/>
      <c r="B16" s="260" t="s">
        <v>10</v>
      </c>
      <c r="C16" s="260" t="s">
        <v>14</v>
      </c>
      <c r="D16" s="261" t="s">
        <v>10</v>
      </c>
      <c r="E16" s="261" t="s">
        <v>14</v>
      </c>
      <c r="F16" s="260" t="s">
        <v>10</v>
      </c>
      <c r="G16" s="260" t="s">
        <v>14</v>
      </c>
      <c r="H16" s="263" t="s">
        <v>10</v>
      </c>
      <c r="I16" s="263" t="s">
        <v>14</v>
      </c>
      <c r="J16" s="321"/>
      <c r="K16" s="244"/>
      <c r="L16" s="244"/>
      <c r="M16" s="244"/>
      <c r="N16" s="244"/>
      <c r="O16" s="244"/>
      <c r="P16" s="244"/>
      <c r="Q16" s="244"/>
      <c r="S16" s="321"/>
      <c r="T16" s="244"/>
      <c r="U16" s="244"/>
      <c r="V16" s="244"/>
      <c r="W16" s="244"/>
      <c r="X16" s="244"/>
      <c r="Y16" s="244"/>
      <c r="Z16" s="244"/>
    </row>
    <row r="17" spans="1:26" x14ac:dyDescent="0.25">
      <c r="A17" s="25" t="s">
        <v>39</v>
      </c>
      <c r="B17" s="26">
        <f>16*12</f>
        <v>192</v>
      </c>
      <c r="C17" s="26"/>
      <c r="D17" s="26"/>
      <c r="E17" s="26"/>
      <c r="F17" s="26"/>
      <c r="G17" s="26"/>
      <c r="H17" s="26"/>
      <c r="I17" s="26"/>
      <c r="K17" s="246"/>
      <c r="L17" s="246"/>
      <c r="M17" s="246"/>
      <c r="N17" s="246"/>
      <c r="O17" s="246"/>
      <c r="P17" s="246"/>
      <c r="Q17" s="246"/>
      <c r="T17" s="246"/>
      <c r="U17" s="246"/>
      <c r="V17" s="246"/>
      <c r="W17" s="246"/>
      <c r="X17" s="246"/>
      <c r="Y17" s="246"/>
      <c r="Z17" s="246"/>
    </row>
    <row r="18" spans="1:26" x14ac:dyDescent="0.25">
      <c r="A18" s="25" t="s">
        <v>40</v>
      </c>
      <c r="B18" s="26">
        <f>16*19</f>
        <v>304</v>
      </c>
      <c r="C18" s="26"/>
      <c r="D18" s="26"/>
      <c r="E18" s="26"/>
      <c r="F18" s="26"/>
      <c r="G18" s="26"/>
      <c r="H18" s="26"/>
      <c r="I18" s="26"/>
      <c r="K18" s="246"/>
      <c r="L18" s="246"/>
      <c r="M18" s="246"/>
      <c r="N18" s="246"/>
      <c r="O18" s="246"/>
      <c r="P18" s="246"/>
      <c r="Q18" s="246"/>
      <c r="T18" s="246"/>
      <c r="U18" s="246"/>
      <c r="V18" s="246"/>
      <c r="W18" s="246"/>
      <c r="X18" s="246"/>
      <c r="Y18" s="246"/>
      <c r="Z18" s="246"/>
    </row>
    <row r="19" spans="1:26" x14ac:dyDescent="0.25">
      <c r="A19" s="269" t="s">
        <v>32</v>
      </c>
      <c r="B19" s="26">
        <f>B18-B20</f>
        <v>80</v>
      </c>
      <c r="C19" s="26"/>
      <c r="D19" s="26"/>
      <c r="E19" s="26"/>
      <c r="F19" s="26"/>
      <c r="G19" s="26"/>
      <c r="H19" s="26"/>
      <c r="I19" s="26"/>
      <c r="J19" s="250"/>
      <c r="K19" s="246"/>
      <c r="L19" s="246"/>
      <c r="M19" s="246"/>
      <c r="N19" s="246"/>
      <c r="O19" s="246"/>
      <c r="P19" s="246"/>
      <c r="Q19" s="246"/>
      <c r="T19" s="246"/>
      <c r="U19" s="246"/>
      <c r="V19" s="246"/>
      <c r="W19" s="246"/>
      <c r="X19" s="246"/>
      <c r="Y19" s="246"/>
      <c r="Z19" s="246"/>
    </row>
    <row r="20" spans="1:26" ht="12.75" customHeight="1" x14ac:dyDescent="0.25">
      <c r="A20" s="271" t="s">
        <v>33</v>
      </c>
      <c r="B20" s="26">
        <f>16*14</f>
        <v>224</v>
      </c>
      <c r="C20" s="26"/>
      <c r="D20" s="26"/>
      <c r="E20" s="26"/>
      <c r="F20" s="26"/>
      <c r="G20" s="26"/>
      <c r="H20" s="26"/>
      <c r="I20" s="26"/>
      <c r="J20" s="248"/>
      <c r="K20" s="246"/>
      <c r="L20" s="246"/>
      <c r="M20" s="246"/>
      <c r="N20" s="246"/>
      <c r="O20" s="246"/>
      <c r="P20" s="246"/>
      <c r="Q20" s="246"/>
      <c r="S20" s="248"/>
      <c r="T20" s="246"/>
      <c r="U20" s="246"/>
      <c r="V20" s="246"/>
      <c r="W20" s="246"/>
      <c r="X20" s="246"/>
      <c r="Y20" s="246"/>
      <c r="Z20" s="246"/>
    </row>
    <row r="21" spans="1:26" x14ac:dyDescent="0.25">
      <c r="A21" s="25" t="s">
        <v>34</v>
      </c>
      <c r="B21" s="26">
        <f>B8*35</f>
        <v>105</v>
      </c>
      <c r="C21" s="26"/>
      <c r="D21" s="26"/>
      <c r="E21" s="26"/>
      <c r="F21" s="26"/>
      <c r="G21" s="26"/>
      <c r="H21" s="26"/>
      <c r="I21" s="26"/>
      <c r="K21" s="246"/>
      <c r="L21" s="246"/>
      <c r="M21" s="246"/>
      <c r="N21" s="246"/>
      <c r="O21" s="246"/>
      <c r="P21" s="246"/>
      <c r="Q21" s="246"/>
      <c r="T21" s="246"/>
      <c r="U21" s="246"/>
      <c r="V21" s="246"/>
      <c r="W21" s="246"/>
      <c r="X21" s="246"/>
      <c r="Y21" s="246"/>
      <c r="Z21" s="246"/>
    </row>
    <row r="22" spans="1:26" x14ac:dyDescent="0.25">
      <c r="A22" s="25" t="s">
        <v>37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/>
      <c r="I22" s="26"/>
      <c r="K22" s="246"/>
      <c r="L22" s="246"/>
      <c r="M22" s="246"/>
      <c r="N22" s="246"/>
      <c r="O22" s="246"/>
      <c r="P22" s="246"/>
      <c r="Q22" s="246"/>
      <c r="T22" s="246"/>
      <c r="U22" s="246"/>
      <c r="V22" s="246"/>
      <c r="W22" s="246"/>
      <c r="X22" s="246"/>
      <c r="Y22" s="246"/>
      <c r="Z22" s="246"/>
    </row>
    <row r="23" spans="1:26" x14ac:dyDescent="0.25">
      <c r="A23" s="25" t="s">
        <v>16</v>
      </c>
      <c r="B23" s="26">
        <f>B17+B18</f>
        <v>496</v>
      </c>
      <c r="C23" s="26">
        <f t="shared" ref="C23:F23" si="2">C17+C18</f>
        <v>0</v>
      </c>
      <c r="D23" s="26">
        <f t="shared" si="2"/>
        <v>0</v>
      </c>
      <c r="E23" s="26">
        <f t="shared" si="2"/>
        <v>0</v>
      </c>
      <c r="F23" s="26">
        <f t="shared" si="2"/>
        <v>0</v>
      </c>
      <c r="G23" s="26">
        <f>G17+G18</f>
        <v>0</v>
      </c>
      <c r="H23" s="26">
        <f t="shared" ref="H23:I23" si="3">H17+H18</f>
        <v>0</v>
      </c>
      <c r="I23" s="26">
        <f t="shared" si="3"/>
        <v>0</v>
      </c>
      <c r="K23" s="246"/>
      <c r="L23" s="246"/>
      <c r="M23" s="246"/>
      <c r="N23" s="246"/>
      <c r="O23" s="246"/>
      <c r="P23" s="246"/>
      <c r="Q23" s="246"/>
      <c r="T23" s="246"/>
      <c r="U23" s="246"/>
      <c r="V23" s="246"/>
      <c r="W23" s="246"/>
      <c r="X23" s="246"/>
      <c r="Y23" s="246"/>
      <c r="Z23" s="246"/>
    </row>
    <row r="25" spans="1:26" x14ac:dyDescent="0.25">
      <c r="A25" s="259"/>
      <c r="B25" s="264">
        <f>B18/B23</f>
        <v>0.61290322580645162</v>
      </c>
      <c r="C25" s="264" t="e">
        <f t="shared" ref="C25:I25" si="4">C18/C23</f>
        <v>#DIV/0!</v>
      </c>
      <c r="D25" s="264" t="e">
        <f t="shared" si="4"/>
        <v>#DIV/0!</v>
      </c>
      <c r="E25" s="264" t="e">
        <f t="shared" si="4"/>
        <v>#DIV/0!</v>
      </c>
      <c r="F25" s="264" t="e">
        <f t="shared" si="4"/>
        <v>#DIV/0!</v>
      </c>
      <c r="G25" s="264" t="e">
        <f t="shared" si="4"/>
        <v>#DIV/0!</v>
      </c>
      <c r="H25" s="264" t="e">
        <f t="shared" si="4"/>
        <v>#DIV/0!</v>
      </c>
      <c r="I25" s="264" t="e">
        <f t="shared" si="4"/>
        <v>#DIV/0!</v>
      </c>
    </row>
    <row r="33" spans="1:26" ht="33.75" x14ac:dyDescent="0.5">
      <c r="A33" s="332"/>
      <c r="B33" s="332"/>
      <c r="C33" s="332"/>
      <c r="D33" s="332"/>
      <c r="E33" s="332"/>
      <c r="F33" s="332"/>
      <c r="G33" s="332"/>
      <c r="H33" s="332"/>
      <c r="I33" s="332"/>
      <c r="J33" s="332"/>
      <c r="K33" s="332"/>
      <c r="L33" s="332"/>
      <c r="M33" s="332"/>
      <c r="N33" s="332"/>
      <c r="O33" s="332"/>
      <c r="P33" s="332"/>
      <c r="Q33" s="332"/>
      <c r="R33" s="332"/>
      <c r="S33" s="332"/>
      <c r="T33" s="332"/>
      <c r="U33" s="332"/>
      <c r="V33" s="332"/>
      <c r="W33" s="332"/>
      <c r="X33" s="332"/>
      <c r="Y33" s="332"/>
      <c r="Z33" s="332"/>
    </row>
  </sheetData>
  <mergeCells count="36">
    <mergeCell ref="A33:Z33"/>
    <mergeCell ref="X3:Y3"/>
    <mergeCell ref="S14:S16"/>
    <mergeCell ref="T14:Z14"/>
    <mergeCell ref="T15:U15"/>
    <mergeCell ref="V15:W15"/>
    <mergeCell ref="X15:Y15"/>
    <mergeCell ref="J14:J16"/>
    <mergeCell ref="K14:Q14"/>
    <mergeCell ref="K15:L15"/>
    <mergeCell ref="M15:N15"/>
    <mergeCell ref="O15:P15"/>
    <mergeCell ref="B15:C15"/>
    <mergeCell ref="D15:E15"/>
    <mergeCell ref="F15:G15"/>
    <mergeCell ref="H15:I15"/>
    <mergeCell ref="S1:Z1"/>
    <mergeCell ref="S2:S4"/>
    <mergeCell ref="T2:Z2"/>
    <mergeCell ref="T3:U3"/>
    <mergeCell ref="V3:W3"/>
    <mergeCell ref="A14:A16"/>
    <mergeCell ref="A1:H1"/>
    <mergeCell ref="J1:Q1"/>
    <mergeCell ref="J2:J4"/>
    <mergeCell ref="K2:Q2"/>
    <mergeCell ref="K3:L3"/>
    <mergeCell ref="M3:N3"/>
    <mergeCell ref="O3:P3"/>
    <mergeCell ref="A2:A4"/>
    <mergeCell ref="B3:C3"/>
    <mergeCell ref="D3:E3"/>
    <mergeCell ref="F3:G3"/>
    <mergeCell ref="B2:I2"/>
    <mergeCell ref="H3:I3"/>
    <mergeCell ref="B14:I1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D4CD-2CF8-44A7-A205-F331D6E4C36A}">
  <sheetPr>
    <tabColor rgb="FFFFFF00"/>
    <pageSetUpPr fitToPage="1"/>
  </sheetPr>
  <dimension ref="A1:AP58"/>
  <sheetViews>
    <sheetView showGridLines="0" zoomScale="90" zoomScaleNormal="90" workbookViewId="0">
      <selection activeCell="C6" sqref="C6"/>
    </sheetView>
  </sheetViews>
  <sheetFormatPr defaultColWidth="8.85546875" defaultRowHeight="15" x14ac:dyDescent="0.25"/>
  <cols>
    <col min="1" max="1" width="5.42578125" customWidth="1"/>
    <col min="2" max="2" width="5.42578125" hidden="1" customWidth="1"/>
    <col min="3" max="3" width="47.140625" bestFit="1" customWidth="1"/>
    <col min="4" max="4" width="3.42578125" bestFit="1" customWidth="1"/>
    <col min="5" max="6" width="2.7109375" bestFit="1" customWidth="1"/>
    <col min="7" max="7" width="10.42578125" bestFit="1" customWidth="1"/>
    <col min="8" max="8" width="6.28515625" bestFit="1" customWidth="1"/>
    <col min="9" max="9" width="3.42578125" bestFit="1" customWidth="1"/>
    <col min="10" max="11" width="2.7109375" bestFit="1" customWidth="1"/>
    <col min="12" max="12" width="10.42578125" bestFit="1" customWidth="1"/>
    <col min="13" max="13" width="6.28515625" bestFit="1" customWidth="1"/>
    <col min="14" max="14" width="3.42578125" bestFit="1" customWidth="1"/>
    <col min="15" max="15" width="2.140625" bestFit="1" customWidth="1"/>
    <col min="16" max="16" width="2.7109375" bestFit="1" customWidth="1"/>
    <col min="17" max="17" width="10.42578125" bestFit="1" customWidth="1"/>
    <col min="18" max="18" width="6.28515625" bestFit="1" customWidth="1"/>
    <col min="19" max="19" width="3.42578125" bestFit="1" customWidth="1"/>
    <col min="20" max="20" width="2.140625" bestFit="1" customWidth="1"/>
    <col min="21" max="21" width="2.7109375" bestFit="1" customWidth="1"/>
    <col min="22" max="22" width="10.42578125" bestFit="1" customWidth="1"/>
    <col min="23" max="23" width="6.28515625" bestFit="1" customWidth="1"/>
    <col min="24" max="24" width="3.42578125" bestFit="1" customWidth="1"/>
    <col min="25" max="25" width="2.140625" bestFit="1" customWidth="1"/>
    <col min="26" max="26" width="2.7109375" bestFit="1" customWidth="1"/>
    <col min="27" max="27" width="10.42578125" bestFit="1" customWidth="1"/>
    <col min="28" max="28" width="6.28515625" bestFit="1" customWidth="1"/>
    <col min="29" max="29" width="3.42578125" bestFit="1" customWidth="1"/>
    <col min="30" max="30" width="2.140625" bestFit="1" customWidth="1"/>
    <col min="31" max="31" width="2.7109375" bestFit="1" customWidth="1"/>
    <col min="32" max="32" width="10.42578125" bestFit="1" customWidth="1"/>
    <col min="33" max="33" width="6.28515625" bestFit="1" customWidth="1"/>
    <col min="34" max="34" width="9.42578125" customWidth="1"/>
    <col min="35" max="35" width="1.42578125" customWidth="1"/>
    <col min="36" max="36" width="10" customWidth="1"/>
    <col min="38" max="38" width="1.42578125" customWidth="1"/>
    <col min="39" max="39" width="3.42578125" customWidth="1"/>
    <col min="42" max="42" width="2.140625" customWidth="1"/>
    <col min="44" max="44" width="5.42578125" customWidth="1"/>
  </cols>
  <sheetData>
    <row r="1" spans="1:42" ht="16.5" thickTop="1" thickBot="1" x14ac:dyDescent="0.3">
      <c r="A1" s="297" t="s">
        <v>48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9"/>
      <c r="AM1" s="295"/>
      <c r="AN1" s="295"/>
      <c r="AO1" s="295"/>
      <c r="AP1" s="295"/>
    </row>
    <row r="2" spans="1:42" ht="16.5" customHeight="1" thickTop="1" thickBot="1" x14ac:dyDescent="0.3">
      <c r="A2" s="300" t="s">
        <v>8</v>
      </c>
      <c r="B2" s="258"/>
      <c r="C2" s="302" t="s">
        <v>9</v>
      </c>
      <c r="D2" s="304" t="s">
        <v>0</v>
      </c>
      <c r="E2" s="304"/>
      <c r="F2" s="304"/>
      <c r="G2" s="304"/>
      <c r="H2" s="304"/>
      <c r="I2" s="304"/>
      <c r="J2" s="304"/>
      <c r="K2" s="304"/>
      <c r="L2" s="304"/>
      <c r="M2" s="305"/>
      <c r="N2" s="306" t="s">
        <v>1</v>
      </c>
      <c r="O2" s="306"/>
      <c r="P2" s="306"/>
      <c r="Q2" s="306"/>
      <c r="R2" s="306"/>
      <c r="S2" s="306"/>
      <c r="T2" s="306"/>
      <c r="U2" s="306"/>
      <c r="V2" s="306"/>
      <c r="W2" s="307"/>
      <c r="X2" s="308" t="s">
        <v>2</v>
      </c>
      <c r="Y2" s="308"/>
      <c r="Z2" s="308"/>
      <c r="AA2" s="309"/>
      <c r="AB2" s="309"/>
      <c r="AC2" s="309"/>
      <c r="AD2" s="309"/>
      <c r="AE2" s="309"/>
      <c r="AF2" s="309"/>
      <c r="AG2" s="310"/>
      <c r="AH2" s="311" t="s">
        <v>41</v>
      </c>
      <c r="AI2" s="18"/>
      <c r="AJ2" s="313" t="s">
        <v>24</v>
      </c>
      <c r="AK2" s="287" t="s">
        <v>25</v>
      </c>
    </row>
    <row r="3" spans="1:42" ht="16.5" thickTop="1" thickBot="1" x14ac:dyDescent="0.3">
      <c r="A3" s="301"/>
      <c r="B3" s="224"/>
      <c r="C3" s="303"/>
      <c r="D3" s="265" t="s">
        <v>10</v>
      </c>
      <c r="E3" s="266" t="s">
        <v>11</v>
      </c>
      <c r="F3" s="266" t="s">
        <v>3</v>
      </c>
      <c r="G3" s="267" t="s">
        <v>12</v>
      </c>
      <c r="H3" s="268" t="s">
        <v>13</v>
      </c>
      <c r="I3" s="221" t="s">
        <v>14</v>
      </c>
      <c r="J3" s="222" t="s">
        <v>11</v>
      </c>
      <c r="K3" s="222" t="s">
        <v>3</v>
      </c>
      <c r="L3" s="222" t="s">
        <v>12</v>
      </c>
      <c r="M3" s="223" t="s">
        <v>13</v>
      </c>
      <c r="N3" s="265" t="s">
        <v>10</v>
      </c>
      <c r="O3" s="266" t="s">
        <v>11</v>
      </c>
      <c r="P3" s="266" t="s">
        <v>3</v>
      </c>
      <c r="Q3" s="267" t="s">
        <v>12</v>
      </c>
      <c r="R3" s="268" t="s">
        <v>13</v>
      </c>
      <c r="S3" s="221" t="s">
        <v>14</v>
      </c>
      <c r="T3" s="222" t="s">
        <v>11</v>
      </c>
      <c r="U3" s="222" t="s">
        <v>3</v>
      </c>
      <c r="V3" s="222" t="s">
        <v>12</v>
      </c>
      <c r="W3" s="223" t="s">
        <v>13</v>
      </c>
      <c r="X3" s="265" t="s">
        <v>10</v>
      </c>
      <c r="Y3" s="266" t="s">
        <v>11</v>
      </c>
      <c r="Z3" s="266" t="s">
        <v>3</v>
      </c>
      <c r="AA3" s="267" t="s">
        <v>12</v>
      </c>
      <c r="AB3" s="268" t="s">
        <v>13</v>
      </c>
      <c r="AC3" s="221" t="s">
        <v>14</v>
      </c>
      <c r="AD3" s="222" t="s">
        <v>11</v>
      </c>
      <c r="AE3" s="222" t="s">
        <v>3</v>
      </c>
      <c r="AF3" s="222" t="s">
        <v>12</v>
      </c>
      <c r="AG3" s="223" t="s">
        <v>13</v>
      </c>
      <c r="AH3" s="312"/>
      <c r="AI3" s="18"/>
      <c r="AJ3" s="314"/>
      <c r="AK3" s="288"/>
    </row>
    <row r="4" spans="1:42" ht="15.75" hidden="1" thickTop="1" x14ac:dyDescent="0.25">
      <c r="A4" s="296" t="s">
        <v>4</v>
      </c>
      <c r="B4" s="220"/>
      <c r="C4" s="140"/>
      <c r="D4" s="54"/>
      <c r="E4" s="15"/>
      <c r="F4" s="15"/>
      <c r="G4" s="6"/>
      <c r="H4" s="7"/>
      <c r="I4" s="54"/>
      <c r="J4" s="15"/>
      <c r="K4" s="15"/>
      <c r="L4" s="6"/>
      <c r="M4" s="7"/>
      <c r="N4" s="54"/>
      <c r="O4" s="15"/>
      <c r="P4" s="15"/>
      <c r="Q4" s="6"/>
      <c r="R4" s="7"/>
      <c r="S4" s="5"/>
      <c r="T4" s="17"/>
      <c r="U4" s="17"/>
      <c r="V4" s="6"/>
      <c r="W4" s="7"/>
      <c r="X4" s="54"/>
      <c r="Y4" s="15"/>
      <c r="Z4" s="15"/>
      <c r="AA4" s="6"/>
      <c r="AB4" s="7"/>
      <c r="AC4" s="54"/>
      <c r="AD4" s="15"/>
      <c r="AE4" s="15"/>
      <c r="AF4" s="6"/>
      <c r="AG4" s="7"/>
      <c r="AH4" s="12">
        <f>D4+I4+N4+S4+X4+AC4</f>
        <v>0</v>
      </c>
      <c r="AI4" s="18"/>
      <c r="AJ4" s="30">
        <f t="shared" ref="AJ4:AK33" si="0">(E4+J4+O4+T4+Y4)*16+(AD4*14)</f>
        <v>0</v>
      </c>
      <c r="AK4" s="32">
        <f t="shared" si="0"/>
        <v>0</v>
      </c>
    </row>
    <row r="5" spans="1:42" ht="16.5" thickTop="1" x14ac:dyDescent="0.25">
      <c r="A5" s="296"/>
      <c r="B5" s="225">
        <v>1</v>
      </c>
      <c r="C5" s="140"/>
      <c r="D5" s="54">
        <v>3</v>
      </c>
      <c r="E5" s="15">
        <v>3</v>
      </c>
      <c r="F5" s="15">
        <v>0</v>
      </c>
      <c r="G5" s="6" t="s">
        <v>7</v>
      </c>
      <c r="H5" s="7"/>
      <c r="I5" s="54"/>
      <c r="J5" s="15"/>
      <c r="K5" s="15"/>
      <c r="L5" s="6"/>
      <c r="M5" s="7"/>
      <c r="N5" s="54"/>
      <c r="O5" s="15"/>
      <c r="P5" s="15"/>
      <c r="Q5" s="6"/>
      <c r="R5" s="7"/>
      <c r="S5" s="5"/>
      <c r="T5" s="17"/>
      <c r="U5" s="17"/>
      <c r="V5" s="6"/>
      <c r="W5" s="7"/>
      <c r="X5" s="54"/>
      <c r="Y5" s="15"/>
      <c r="Z5" s="15"/>
      <c r="AA5" s="6"/>
      <c r="AB5" s="7"/>
      <c r="AC5" s="54"/>
      <c r="AD5" s="15"/>
      <c r="AE5" s="15"/>
      <c r="AF5" s="6"/>
      <c r="AG5" s="256"/>
      <c r="AH5" s="219">
        <f>D5+I5+N5+S5+X5+AC5</f>
        <v>3</v>
      </c>
      <c r="AI5" s="18"/>
      <c r="AJ5" s="217">
        <f t="shared" ref="AJ5" si="1">(E5+J5+O5+T5+Y5)*16+(AD5*14)</f>
        <v>48</v>
      </c>
      <c r="AK5" s="218">
        <f t="shared" ref="AK5" si="2">(F5+K5+P5+U5+Z5)*16+(AE5*14)</f>
        <v>0</v>
      </c>
      <c r="AM5" t="s">
        <v>17</v>
      </c>
    </row>
    <row r="6" spans="1:42" ht="15.75" x14ac:dyDescent="0.25">
      <c r="A6" s="296"/>
      <c r="B6" s="226">
        <v>2</v>
      </c>
      <c r="C6" s="141"/>
      <c r="D6" s="33"/>
      <c r="E6" s="14"/>
      <c r="F6" s="14"/>
      <c r="G6" s="2"/>
      <c r="H6" s="3"/>
      <c r="I6" s="33"/>
      <c r="J6" s="16"/>
      <c r="K6" s="16"/>
      <c r="L6" s="2"/>
      <c r="M6" s="3"/>
      <c r="N6" s="4"/>
      <c r="O6" s="14"/>
      <c r="P6" s="14"/>
      <c r="Q6" s="2"/>
      <c r="R6" s="3"/>
      <c r="S6" s="4"/>
      <c r="T6" s="16"/>
      <c r="U6" s="16"/>
      <c r="V6" s="2"/>
      <c r="W6" s="3"/>
      <c r="X6" s="4"/>
      <c r="Y6" s="14"/>
      <c r="Z6" s="14"/>
      <c r="AA6" s="2"/>
      <c r="AB6" s="3"/>
      <c r="AC6" s="4"/>
      <c r="AD6" s="16"/>
      <c r="AE6" s="16"/>
      <c r="AF6" s="2"/>
      <c r="AG6" s="11"/>
      <c r="AH6" s="13">
        <f t="shared" ref="AH6:AH44" si="3">D6+I6+N6+S6+X6+AC6</f>
        <v>0</v>
      </c>
      <c r="AI6" s="19"/>
      <c r="AJ6" s="29">
        <f t="shared" si="0"/>
        <v>0</v>
      </c>
      <c r="AK6" s="31">
        <f t="shared" si="0"/>
        <v>0</v>
      </c>
      <c r="AM6" t="s">
        <v>18</v>
      </c>
    </row>
    <row r="7" spans="1:42" ht="15.75" x14ac:dyDescent="0.25">
      <c r="A7" s="296"/>
      <c r="B7" s="225">
        <v>3</v>
      </c>
      <c r="C7" s="140"/>
      <c r="D7" s="33">
        <v>2</v>
      </c>
      <c r="E7" s="14">
        <v>2</v>
      </c>
      <c r="F7" s="14">
        <v>0</v>
      </c>
      <c r="G7" s="2" t="s">
        <v>6</v>
      </c>
      <c r="H7" s="3"/>
      <c r="I7" s="33"/>
      <c r="J7" s="16"/>
      <c r="K7" s="16"/>
      <c r="L7" s="2"/>
      <c r="M7" s="3"/>
      <c r="N7" s="4"/>
      <c r="O7" s="14"/>
      <c r="P7" s="14"/>
      <c r="Q7" s="2"/>
      <c r="R7" s="3"/>
      <c r="S7" s="4"/>
      <c r="T7" s="16"/>
      <c r="U7" s="16"/>
      <c r="V7" s="2"/>
      <c r="W7" s="3"/>
      <c r="X7" s="4"/>
      <c r="Y7" s="14"/>
      <c r="Z7" s="14"/>
      <c r="AA7" s="2"/>
      <c r="AB7" s="3"/>
      <c r="AC7" s="4"/>
      <c r="AD7" s="16"/>
      <c r="AE7" s="16"/>
      <c r="AF7" s="2"/>
      <c r="AG7" s="11"/>
      <c r="AH7" s="13">
        <f t="shared" si="3"/>
        <v>2</v>
      </c>
      <c r="AI7" s="19"/>
      <c r="AJ7" s="29">
        <f t="shared" ref="AJ7" si="4">(E7+J7+O7+T7+Y7)*16+(AD7*14)</f>
        <v>32</v>
      </c>
      <c r="AK7" s="31">
        <f t="shared" ref="AK7" si="5">(F7+K7+P7+U7+Z7)*16+(AE7*14)</f>
        <v>0</v>
      </c>
      <c r="AM7" t="s">
        <v>19</v>
      </c>
    </row>
    <row r="8" spans="1:42" ht="15.75" x14ac:dyDescent="0.25">
      <c r="A8" s="296"/>
      <c r="B8" s="225">
        <v>4</v>
      </c>
      <c r="C8" s="140"/>
      <c r="D8" s="33">
        <v>2</v>
      </c>
      <c r="E8" s="14">
        <v>1</v>
      </c>
      <c r="F8" s="14">
        <v>1</v>
      </c>
      <c r="G8" s="2"/>
      <c r="H8" s="3"/>
      <c r="I8" s="4"/>
      <c r="J8" s="16"/>
      <c r="K8" s="16"/>
      <c r="L8" s="2"/>
      <c r="M8" s="3"/>
      <c r="N8" s="4"/>
      <c r="O8" s="14"/>
      <c r="P8" s="14"/>
      <c r="Q8" s="2"/>
      <c r="R8" s="3"/>
      <c r="S8" s="4"/>
      <c r="T8" s="16"/>
      <c r="U8" s="16"/>
      <c r="V8" s="2"/>
      <c r="W8" s="3"/>
      <c r="X8" s="4"/>
      <c r="Y8" s="14"/>
      <c r="Z8" s="14"/>
      <c r="AA8" s="2"/>
      <c r="AB8" s="3"/>
      <c r="AC8" s="4"/>
      <c r="AD8" s="16"/>
      <c r="AE8" s="16"/>
      <c r="AF8" s="2"/>
      <c r="AG8" s="11"/>
      <c r="AH8" s="13">
        <f t="shared" si="3"/>
        <v>2</v>
      </c>
      <c r="AI8" s="19"/>
      <c r="AJ8" s="29">
        <f t="shared" si="0"/>
        <v>16</v>
      </c>
      <c r="AK8" s="31">
        <f t="shared" si="0"/>
        <v>16</v>
      </c>
      <c r="AM8" t="s">
        <v>23</v>
      </c>
    </row>
    <row r="9" spans="1:42" ht="15.75" x14ac:dyDescent="0.25">
      <c r="A9" s="296"/>
      <c r="B9" s="225">
        <v>5</v>
      </c>
      <c r="C9" s="140"/>
      <c r="D9" s="33">
        <v>3</v>
      </c>
      <c r="E9" s="14">
        <v>2</v>
      </c>
      <c r="F9" s="14">
        <v>1</v>
      </c>
      <c r="G9" s="34"/>
      <c r="H9" s="35"/>
      <c r="I9" s="4"/>
      <c r="J9" s="14"/>
      <c r="K9" s="14"/>
      <c r="L9" s="2"/>
      <c r="M9" s="3"/>
      <c r="N9" s="4"/>
      <c r="O9" s="14"/>
      <c r="P9" s="14"/>
      <c r="Q9" s="2"/>
      <c r="R9" s="3"/>
      <c r="S9" s="4"/>
      <c r="T9" s="16"/>
      <c r="U9" s="16"/>
      <c r="V9" s="2"/>
      <c r="W9" s="3"/>
      <c r="X9" s="4"/>
      <c r="Y9" s="14"/>
      <c r="Z9" s="14"/>
      <c r="AA9" s="2"/>
      <c r="AB9" s="3"/>
      <c r="AC9" s="4"/>
      <c r="AD9" s="16"/>
      <c r="AE9" s="16"/>
      <c r="AF9" s="2"/>
      <c r="AG9" s="11"/>
      <c r="AH9" s="13">
        <f t="shared" si="3"/>
        <v>3</v>
      </c>
      <c r="AI9" s="19"/>
      <c r="AJ9" s="29">
        <f t="shared" si="0"/>
        <v>32</v>
      </c>
      <c r="AK9" s="31">
        <f t="shared" si="0"/>
        <v>16</v>
      </c>
      <c r="AM9" t="s">
        <v>20</v>
      </c>
    </row>
    <row r="10" spans="1:42" ht="15.75" x14ac:dyDescent="0.25">
      <c r="A10" s="296"/>
      <c r="B10" s="226">
        <v>6</v>
      </c>
      <c r="C10" s="141"/>
      <c r="D10" s="4"/>
      <c r="E10" s="14"/>
      <c r="F10" s="14"/>
      <c r="G10" s="2"/>
      <c r="H10" s="3"/>
      <c r="I10" s="4"/>
      <c r="J10" s="16"/>
      <c r="K10" s="16"/>
      <c r="L10" s="2"/>
      <c r="M10" s="3"/>
      <c r="N10" s="33"/>
      <c r="O10" s="14"/>
      <c r="P10" s="14"/>
      <c r="Q10" s="2"/>
      <c r="R10" s="3"/>
      <c r="S10" s="33"/>
      <c r="T10" s="16"/>
      <c r="U10" s="16"/>
      <c r="V10" s="2"/>
      <c r="W10" s="3"/>
      <c r="X10" s="4"/>
      <c r="Y10" s="14"/>
      <c r="Z10" s="14"/>
      <c r="AA10" s="2"/>
      <c r="AB10" s="3"/>
      <c r="AC10" s="4"/>
      <c r="AD10" s="16"/>
      <c r="AE10" s="16"/>
      <c r="AF10" s="2"/>
      <c r="AG10" s="11"/>
      <c r="AH10" s="13">
        <f t="shared" si="3"/>
        <v>0</v>
      </c>
      <c r="AI10" s="19"/>
      <c r="AJ10" s="29">
        <f t="shared" si="0"/>
        <v>0</v>
      </c>
      <c r="AK10" s="31">
        <f t="shared" si="0"/>
        <v>0</v>
      </c>
      <c r="AM10" t="s">
        <v>21</v>
      </c>
    </row>
    <row r="11" spans="1:42" ht="15.75" x14ac:dyDescent="0.25">
      <c r="A11" s="296"/>
      <c r="B11" s="225">
        <v>7</v>
      </c>
      <c r="C11" s="140"/>
      <c r="D11" s="4"/>
      <c r="E11" s="14"/>
      <c r="F11" s="14"/>
      <c r="G11" s="2"/>
      <c r="H11" s="3"/>
      <c r="I11" s="4"/>
      <c r="J11" s="16"/>
      <c r="K11" s="16"/>
      <c r="L11" s="2"/>
      <c r="M11" s="3"/>
      <c r="N11" s="4"/>
      <c r="O11" s="14"/>
      <c r="P11" s="14"/>
      <c r="Q11" s="2"/>
      <c r="R11" s="3"/>
      <c r="S11" s="4"/>
      <c r="T11" s="16"/>
      <c r="U11" s="16"/>
      <c r="V11" s="2"/>
      <c r="W11" s="3"/>
      <c r="X11" s="4"/>
      <c r="Y11" s="14"/>
      <c r="Z11" s="14"/>
      <c r="AA11" s="2"/>
      <c r="AB11" s="3"/>
      <c r="AC11" s="4"/>
      <c r="AD11" s="16"/>
      <c r="AE11" s="16"/>
      <c r="AF11" s="2"/>
      <c r="AG11" s="11"/>
      <c r="AH11" s="13">
        <f t="shared" si="3"/>
        <v>0</v>
      </c>
      <c r="AI11" s="19"/>
      <c r="AJ11" s="29">
        <f t="shared" si="0"/>
        <v>0</v>
      </c>
      <c r="AK11" s="31">
        <f t="shared" si="0"/>
        <v>0</v>
      </c>
      <c r="AM11" t="s">
        <v>45</v>
      </c>
    </row>
    <row r="12" spans="1:42" ht="15.75" x14ac:dyDescent="0.25">
      <c r="A12" s="296"/>
      <c r="B12" s="225">
        <v>8</v>
      </c>
      <c r="C12" s="140"/>
      <c r="D12" s="4">
        <v>2</v>
      </c>
      <c r="E12" s="14">
        <v>1</v>
      </c>
      <c r="F12" s="14">
        <v>1</v>
      </c>
      <c r="G12" s="2"/>
      <c r="H12" s="3"/>
      <c r="I12" s="4"/>
      <c r="J12" s="14"/>
      <c r="K12" s="14"/>
      <c r="L12" s="2"/>
      <c r="M12" s="3"/>
      <c r="N12" s="4"/>
      <c r="O12" s="14"/>
      <c r="P12" s="14"/>
      <c r="Q12" s="2"/>
      <c r="R12" s="3"/>
      <c r="S12" s="4"/>
      <c r="T12" s="16"/>
      <c r="U12" s="16"/>
      <c r="V12" s="2"/>
      <c r="W12" s="3"/>
      <c r="X12" s="4"/>
      <c r="Y12" s="14"/>
      <c r="Z12" s="14"/>
      <c r="AA12" s="2"/>
      <c r="AB12" s="3"/>
      <c r="AC12" s="4"/>
      <c r="AD12" s="16"/>
      <c r="AE12" s="16"/>
      <c r="AF12" s="2"/>
      <c r="AG12" s="11"/>
      <c r="AH12" s="13">
        <f t="shared" si="3"/>
        <v>2</v>
      </c>
      <c r="AI12" s="19"/>
      <c r="AJ12" s="29">
        <f t="shared" si="0"/>
        <v>16</v>
      </c>
      <c r="AK12" s="31">
        <f t="shared" si="0"/>
        <v>16</v>
      </c>
      <c r="AM12" t="s">
        <v>22</v>
      </c>
    </row>
    <row r="13" spans="1:42" ht="15.75" x14ac:dyDescent="0.25">
      <c r="A13" s="296"/>
      <c r="B13" s="226">
        <v>9</v>
      </c>
      <c r="C13" s="140"/>
      <c r="D13" s="4">
        <v>2</v>
      </c>
      <c r="E13" s="14">
        <v>1</v>
      </c>
      <c r="F13" s="14">
        <v>1</v>
      </c>
      <c r="G13" s="2"/>
      <c r="H13" s="3"/>
      <c r="I13" s="4"/>
      <c r="J13" s="16"/>
      <c r="K13" s="16"/>
      <c r="L13" s="2"/>
      <c r="M13" s="3"/>
      <c r="N13" s="33"/>
      <c r="O13" s="14"/>
      <c r="P13" s="14"/>
      <c r="Q13" s="34"/>
      <c r="R13" s="35"/>
      <c r="S13" s="33"/>
      <c r="T13" s="16"/>
      <c r="U13" s="16"/>
      <c r="V13" s="34"/>
      <c r="W13" s="35"/>
      <c r="X13" s="33"/>
      <c r="Y13" s="14"/>
      <c r="Z13" s="14"/>
      <c r="AA13" s="34"/>
      <c r="AB13" s="35"/>
      <c r="AC13" s="33"/>
      <c r="AD13" s="16"/>
      <c r="AE13" s="16"/>
      <c r="AF13" s="34"/>
      <c r="AG13" s="36"/>
      <c r="AH13" s="13">
        <f t="shared" si="3"/>
        <v>2</v>
      </c>
      <c r="AI13" s="19"/>
      <c r="AJ13" s="29">
        <f t="shared" si="0"/>
        <v>16</v>
      </c>
      <c r="AK13" s="31">
        <f t="shared" si="0"/>
        <v>16</v>
      </c>
    </row>
    <row r="14" spans="1:42" ht="15.75" x14ac:dyDescent="0.25">
      <c r="A14" s="296"/>
      <c r="B14" s="227">
        <v>10</v>
      </c>
      <c r="C14" s="141"/>
      <c r="D14" s="4"/>
      <c r="E14" s="14"/>
      <c r="F14" s="14"/>
      <c r="G14" s="2"/>
      <c r="H14" s="3"/>
      <c r="J14" s="25"/>
      <c r="L14" s="25"/>
      <c r="N14" s="4"/>
      <c r="O14" s="16"/>
      <c r="P14" s="16"/>
      <c r="Q14" s="2"/>
      <c r="R14" s="3"/>
      <c r="S14" s="33"/>
      <c r="T14" s="16"/>
      <c r="U14" s="16"/>
      <c r="V14" s="34"/>
      <c r="W14" s="35"/>
      <c r="X14" s="33"/>
      <c r="Y14" s="14"/>
      <c r="Z14" s="14"/>
      <c r="AA14" s="34"/>
      <c r="AB14" s="35"/>
      <c r="AC14" s="33"/>
      <c r="AD14" s="16"/>
      <c r="AE14" s="16"/>
      <c r="AF14" s="34"/>
      <c r="AG14" s="36"/>
      <c r="AH14" s="13">
        <f>D14+I14+N14+S14+X14+AC14</f>
        <v>0</v>
      </c>
      <c r="AI14" s="19"/>
      <c r="AJ14" s="29">
        <f t="shared" si="0"/>
        <v>0</v>
      </c>
      <c r="AK14" s="31">
        <f t="shared" si="0"/>
        <v>0</v>
      </c>
    </row>
    <row r="15" spans="1:42" ht="15.75" x14ac:dyDescent="0.25">
      <c r="A15" s="296"/>
      <c r="B15" s="225">
        <v>11</v>
      </c>
      <c r="C15" s="140"/>
      <c r="D15" s="4">
        <v>2</v>
      </c>
      <c r="E15" s="14">
        <v>1</v>
      </c>
      <c r="F15" s="14">
        <v>1</v>
      </c>
      <c r="G15" s="2"/>
      <c r="H15" s="3"/>
      <c r="I15" s="33"/>
      <c r="J15" s="16"/>
      <c r="K15" s="16"/>
      <c r="L15" s="2"/>
      <c r="M15" s="3"/>
      <c r="N15" s="33"/>
      <c r="O15" s="14"/>
      <c r="P15" s="14"/>
      <c r="Q15" s="34"/>
      <c r="R15" s="35"/>
      <c r="S15" s="33"/>
      <c r="T15" s="16"/>
      <c r="U15" s="16"/>
      <c r="V15" s="34"/>
      <c r="W15" s="35"/>
      <c r="X15" s="33"/>
      <c r="Y15" s="14"/>
      <c r="Z15" s="14"/>
      <c r="AA15" s="34"/>
      <c r="AB15" s="35"/>
      <c r="AC15" s="33"/>
      <c r="AD15" s="16"/>
      <c r="AE15" s="16"/>
      <c r="AF15" s="34"/>
      <c r="AG15" s="36"/>
      <c r="AH15" s="13">
        <f t="shared" si="3"/>
        <v>2</v>
      </c>
      <c r="AI15" s="19"/>
      <c r="AJ15" s="29">
        <f t="shared" si="0"/>
        <v>16</v>
      </c>
      <c r="AK15" s="31">
        <f t="shared" si="0"/>
        <v>16</v>
      </c>
    </row>
    <row r="16" spans="1:42" ht="15.75" x14ac:dyDescent="0.25">
      <c r="A16" s="296"/>
      <c r="B16" s="225">
        <v>12</v>
      </c>
      <c r="C16" s="140"/>
      <c r="D16" s="4"/>
      <c r="E16" s="14"/>
      <c r="F16" s="14"/>
      <c r="G16" s="2"/>
      <c r="H16" s="3"/>
      <c r="I16" s="4"/>
      <c r="J16" s="16"/>
      <c r="K16" s="16"/>
      <c r="L16" s="2"/>
      <c r="M16" s="3"/>
      <c r="N16" s="33"/>
      <c r="O16" s="14"/>
      <c r="P16" s="14"/>
      <c r="Q16" s="34"/>
      <c r="R16" s="35"/>
      <c r="S16" s="33"/>
      <c r="T16" s="16"/>
      <c r="U16" s="16"/>
      <c r="V16" s="34"/>
      <c r="W16" s="35"/>
      <c r="X16" s="33"/>
      <c r="Y16" s="14"/>
      <c r="Z16" s="14"/>
      <c r="AA16" s="34"/>
      <c r="AB16" s="35"/>
      <c r="AC16" s="33"/>
      <c r="AD16" s="16"/>
      <c r="AE16" s="16"/>
      <c r="AF16" s="34"/>
      <c r="AG16" s="36"/>
      <c r="AH16" s="13">
        <f t="shared" si="3"/>
        <v>0</v>
      </c>
      <c r="AI16" s="19"/>
      <c r="AJ16" s="29">
        <f t="shared" si="0"/>
        <v>0</v>
      </c>
      <c r="AK16" s="31">
        <f t="shared" si="0"/>
        <v>0</v>
      </c>
    </row>
    <row r="17" spans="1:37" ht="15.75" x14ac:dyDescent="0.25">
      <c r="A17" s="296"/>
      <c r="B17" s="226">
        <v>13</v>
      </c>
      <c r="C17" s="140"/>
      <c r="D17" s="4"/>
      <c r="E17" s="14"/>
      <c r="F17" s="14"/>
      <c r="G17" s="2"/>
      <c r="H17" s="3"/>
      <c r="I17" s="4"/>
      <c r="J17" s="16"/>
      <c r="K17" s="16"/>
      <c r="L17" s="2"/>
      <c r="M17" s="3"/>
      <c r="N17" s="33"/>
      <c r="O17" s="14"/>
      <c r="P17" s="14"/>
      <c r="Q17" s="34"/>
      <c r="R17" s="35"/>
      <c r="S17" s="4"/>
      <c r="T17" s="16"/>
      <c r="U17" s="16"/>
      <c r="V17" s="2"/>
      <c r="W17" s="3"/>
      <c r="X17" s="33"/>
      <c r="Y17" s="14"/>
      <c r="Z17" s="14"/>
      <c r="AA17" s="34"/>
      <c r="AB17" s="35"/>
      <c r="AC17" s="33"/>
      <c r="AD17" s="16"/>
      <c r="AE17" s="16"/>
      <c r="AF17" s="34"/>
      <c r="AG17" s="36"/>
      <c r="AH17" s="13">
        <f t="shared" si="3"/>
        <v>0</v>
      </c>
      <c r="AI17" s="19"/>
      <c r="AJ17" s="29">
        <f t="shared" ref="AJ17" si="6">(E17+J17+O17+T17+Y17)*16+(AD17*14)</f>
        <v>0</v>
      </c>
      <c r="AK17" s="31">
        <f t="shared" ref="AK17" si="7">(F17+K17+P17+U17+Z17)*16+(AE17*14)</f>
        <v>0</v>
      </c>
    </row>
    <row r="18" spans="1:37" ht="15.75" customHeight="1" x14ac:dyDescent="0.25">
      <c r="A18" s="296"/>
      <c r="B18" s="225">
        <v>14</v>
      </c>
      <c r="C18" s="140"/>
      <c r="D18" s="4"/>
      <c r="E18" s="14"/>
      <c r="F18" s="14"/>
      <c r="G18" s="2"/>
      <c r="H18" s="3"/>
      <c r="I18" s="33"/>
      <c r="J18" s="16"/>
      <c r="K18" s="16"/>
      <c r="L18" s="34"/>
      <c r="M18" s="35"/>
      <c r="N18" s="33"/>
      <c r="O18" s="14"/>
      <c r="P18" s="14"/>
      <c r="Q18" s="34"/>
      <c r="R18" s="35"/>
      <c r="S18" s="33"/>
      <c r="T18" s="16"/>
      <c r="U18" s="16"/>
      <c r="V18" s="34"/>
      <c r="W18" s="35"/>
      <c r="X18" s="33"/>
      <c r="Y18" s="14"/>
      <c r="Z18" s="14"/>
      <c r="AA18" s="34"/>
      <c r="AB18" s="35"/>
      <c r="AC18" s="33"/>
      <c r="AD18" s="16"/>
      <c r="AE18" s="16"/>
      <c r="AF18" s="34"/>
      <c r="AG18" s="36"/>
      <c r="AH18" s="13">
        <f t="shared" si="3"/>
        <v>0</v>
      </c>
      <c r="AI18" s="19"/>
      <c r="AJ18" s="29">
        <f t="shared" si="0"/>
        <v>0</v>
      </c>
      <c r="AK18" s="31">
        <f t="shared" si="0"/>
        <v>0</v>
      </c>
    </row>
    <row r="19" spans="1:37" ht="15.75" x14ac:dyDescent="0.25">
      <c r="A19" s="296"/>
      <c r="B19" s="225">
        <v>15</v>
      </c>
      <c r="C19" s="141"/>
      <c r="D19" s="33">
        <v>14</v>
      </c>
      <c r="E19" s="14">
        <v>0</v>
      </c>
      <c r="F19" s="14">
        <v>14</v>
      </c>
      <c r="G19" s="2"/>
      <c r="H19" s="3"/>
      <c r="I19" s="42"/>
      <c r="J19" s="41"/>
      <c r="K19" s="41"/>
      <c r="L19" s="39"/>
      <c r="M19" s="40"/>
      <c r="N19" s="4"/>
      <c r="O19" s="14"/>
      <c r="P19" s="14"/>
      <c r="Q19" s="2"/>
      <c r="R19" s="3"/>
      <c r="S19" s="4"/>
      <c r="T19" s="16"/>
      <c r="U19" s="16"/>
      <c r="V19" s="2"/>
      <c r="W19" s="3"/>
      <c r="X19" s="4"/>
      <c r="Y19" s="14"/>
      <c r="Z19" s="14"/>
      <c r="AA19" s="2"/>
      <c r="AB19" s="3"/>
      <c r="AC19" s="4"/>
      <c r="AD19" s="16"/>
      <c r="AE19" s="16"/>
      <c r="AF19" s="2"/>
      <c r="AG19" s="11"/>
      <c r="AH19" s="13">
        <f t="shared" si="3"/>
        <v>14</v>
      </c>
      <c r="AI19" s="19"/>
      <c r="AJ19" s="29">
        <f t="shared" ref="AJ19" si="8">(E19+J19+O19+T19+Y19)*16+(AD19*14)</f>
        <v>0</v>
      </c>
      <c r="AK19" s="31">
        <f t="shared" ref="AK19" si="9">(F19+K19+P19+U19+Z19)*16+(AE19*14)</f>
        <v>224</v>
      </c>
    </row>
    <row r="20" spans="1:37" x14ac:dyDescent="0.25">
      <c r="A20" s="296"/>
      <c r="B20" s="228"/>
      <c r="C20" s="201"/>
      <c r="D20" s="33"/>
      <c r="E20" s="14"/>
      <c r="F20" s="14"/>
      <c r="G20" s="2"/>
      <c r="H20" s="3"/>
      <c r="I20" s="42"/>
      <c r="J20" s="41"/>
      <c r="K20" s="41"/>
      <c r="L20" s="39"/>
      <c r="M20" s="40"/>
      <c r="N20" s="4"/>
      <c r="O20" s="14"/>
      <c r="P20" s="14"/>
      <c r="Q20" s="2"/>
      <c r="R20" s="3"/>
      <c r="S20" s="4"/>
      <c r="T20" s="16"/>
      <c r="U20" s="16"/>
      <c r="V20" s="2"/>
      <c r="W20" s="3"/>
      <c r="X20" s="4"/>
      <c r="Y20" s="14"/>
      <c r="Z20" s="14"/>
      <c r="AA20" s="2"/>
      <c r="AB20" s="3"/>
      <c r="AC20" s="4"/>
      <c r="AD20" s="16"/>
      <c r="AE20" s="16"/>
      <c r="AF20" s="2"/>
      <c r="AG20" s="11"/>
      <c r="AH20" s="13"/>
      <c r="AI20" s="19"/>
      <c r="AJ20" s="29"/>
      <c r="AK20" s="31"/>
    </row>
    <row r="21" spans="1:37" x14ac:dyDescent="0.25">
      <c r="A21" s="296"/>
      <c r="B21" s="228"/>
      <c r="C21" s="201"/>
      <c r="D21" s="33"/>
      <c r="E21" s="14"/>
      <c r="F21" s="14"/>
      <c r="G21" s="2"/>
      <c r="H21" s="3"/>
      <c r="I21" s="42"/>
      <c r="J21" s="41"/>
      <c r="K21" s="41"/>
      <c r="L21" s="39"/>
      <c r="M21" s="40"/>
      <c r="N21" s="4"/>
      <c r="O21" s="14"/>
      <c r="P21" s="14"/>
      <c r="Q21" s="2"/>
      <c r="R21" s="3"/>
      <c r="S21" s="4"/>
      <c r="T21" s="16"/>
      <c r="U21" s="16"/>
      <c r="V21" s="2"/>
      <c r="W21" s="3"/>
      <c r="X21" s="4"/>
      <c r="Y21" s="14"/>
      <c r="Z21" s="14"/>
      <c r="AA21" s="2"/>
      <c r="AB21" s="3"/>
      <c r="AC21" s="4"/>
      <c r="AD21" s="16"/>
      <c r="AE21" s="16"/>
      <c r="AF21" s="2"/>
      <c r="AG21" s="11"/>
      <c r="AH21" s="13"/>
      <c r="AI21" s="19"/>
      <c r="AJ21" s="29"/>
      <c r="AK21" s="31"/>
    </row>
    <row r="22" spans="1:37" x14ac:dyDescent="0.25">
      <c r="A22" s="296"/>
      <c r="B22" s="228"/>
      <c r="C22" s="201"/>
      <c r="D22" s="33"/>
      <c r="E22" s="14"/>
      <c r="F22" s="14"/>
      <c r="G22" s="2"/>
      <c r="H22" s="3"/>
      <c r="I22" s="42"/>
      <c r="J22" s="41"/>
      <c r="K22" s="41"/>
      <c r="L22" s="39"/>
      <c r="M22" s="40"/>
      <c r="N22" s="4"/>
      <c r="O22" s="14"/>
      <c r="P22" s="14"/>
      <c r="Q22" s="2"/>
      <c r="R22" s="3"/>
      <c r="S22" s="4"/>
      <c r="T22" s="16"/>
      <c r="U22" s="16"/>
      <c r="V22" s="2"/>
      <c r="W22" s="3"/>
      <c r="X22" s="4"/>
      <c r="Y22" s="14"/>
      <c r="Z22" s="14"/>
      <c r="AA22" s="2"/>
      <c r="AB22" s="3"/>
      <c r="AC22" s="4"/>
      <c r="AD22" s="16"/>
      <c r="AE22" s="16"/>
      <c r="AF22" s="2"/>
      <c r="AG22" s="11"/>
      <c r="AH22" s="13"/>
      <c r="AI22" s="19"/>
      <c r="AJ22" s="29"/>
      <c r="AK22" s="31"/>
    </row>
    <row r="23" spans="1:37" x14ac:dyDescent="0.25">
      <c r="A23" s="296"/>
      <c r="B23" s="228"/>
      <c r="C23" s="201"/>
      <c r="D23" s="33"/>
      <c r="E23" s="14"/>
      <c r="F23" s="14"/>
      <c r="G23" s="2"/>
      <c r="H23" s="3"/>
      <c r="I23" s="42"/>
      <c r="J23" s="41"/>
      <c r="K23" s="41"/>
      <c r="L23" s="39"/>
      <c r="M23" s="40"/>
      <c r="N23" s="4"/>
      <c r="O23" s="14"/>
      <c r="P23" s="14"/>
      <c r="Q23" s="2"/>
      <c r="R23" s="3"/>
      <c r="S23" s="4"/>
      <c r="T23" s="16"/>
      <c r="U23" s="16"/>
      <c r="V23" s="2"/>
      <c r="W23" s="3"/>
      <c r="X23" s="4"/>
      <c r="Y23" s="14"/>
      <c r="Z23" s="14"/>
      <c r="AA23" s="2"/>
      <c r="AB23" s="3"/>
      <c r="AC23" s="4"/>
      <c r="AD23" s="16"/>
      <c r="AE23" s="16"/>
      <c r="AF23" s="2"/>
      <c r="AG23" s="11"/>
      <c r="AH23" s="13"/>
      <c r="AI23" s="19"/>
      <c r="AJ23" s="29"/>
      <c r="AK23" s="31"/>
    </row>
    <row r="24" spans="1:37" x14ac:dyDescent="0.25">
      <c r="A24" s="296"/>
      <c r="B24" s="228"/>
      <c r="C24" s="201"/>
      <c r="D24" s="33"/>
      <c r="E24" s="14"/>
      <c r="F24" s="14"/>
      <c r="G24" s="2"/>
      <c r="H24" s="3"/>
      <c r="I24" s="42"/>
      <c r="J24" s="41"/>
      <c r="K24" s="41"/>
      <c r="L24" s="39"/>
      <c r="M24" s="40"/>
      <c r="N24" s="4"/>
      <c r="O24" s="14"/>
      <c r="P24" s="14"/>
      <c r="Q24" s="2"/>
      <c r="R24" s="3"/>
      <c r="S24" s="4"/>
      <c r="T24" s="16"/>
      <c r="U24" s="16"/>
      <c r="V24" s="2"/>
      <c r="W24" s="3"/>
      <c r="X24" s="4"/>
      <c r="Y24" s="14"/>
      <c r="Z24" s="14"/>
      <c r="AA24" s="2"/>
      <c r="AB24" s="3"/>
      <c r="AC24" s="4"/>
      <c r="AD24" s="16"/>
      <c r="AE24" s="16"/>
      <c r="AF24" s="2"/>
      <c r="AG24" s="11"/>
      <c r="AH24" s="13"/>
      <c r="AI24" s="19"/>
      <c r="AJ24" s="29"/>
      <c r="AK24" s="31"/>
    </row>
    <row r="25" spans="1:37" x14ac:dyDescent="0.25">
      <c r="A25" s="296"/>
      <c r="B25" s="228"/>
      <c r="C25" s="201"/>
      <c r="D25" s="33"/>
      <c r="E25" s="14"/>
      <c r="F25" s="14"/>
      <c r="G25" s="2"/>
      <c r="H25" s="3"/>
      <c r="I25" s="42"/>
      <c r="J25" s="41"/>
      <c r="K25" s="41"/>
      <c r="L25" s="39"/>
      <c r="M25" s="40"/>
      <c r="N25" s="4"/>
      <c r="O25" s="14"/>
      <c r="P25" s="14"/>
      <c r="Q25" s="2"/>
      <c r="R25" s="3"/>
      <c r="S25" s="4"/>
      <c r="T25" s="16"/>
      <c r="U25" s="16"/>
      <c r="V25" s="2"/>
      <c r="W25" s="3"/>
      <c r="X25" s="4"/>
      <c r="Y25" s="14"/>
      <c r="Z25" s="14"/>
      <c r="AA25" s="2"/>
      <c r="AB25" s="3"/>
      <c r="AC25" s="4"/>
      <c r="AD25" s="16"/>
      <c r="AE25" s="16"/>
      <c r="AF25" s="2"/>
      <c r="AG25" s="11"/>
      <c r="AH25" s="13"/>
      <c r="AI25" s="19"/>
      <c r="AJ25" s="29"/>
      <c r="AK25" s="31"/>
    </row>
    <row r="26" spans="1:37" x14ac:dyDescent="0.25">
      <c r="A26" s="296"/>
      <c r="B26" s="228"/>
      <c r="C26" s="201"/>
      <c r="D26" s="33"/>
      <c r="E26" s="14"/>
      <c r="F26" s="14"/>
      <c r="G26" s="2"/>
      <c r="H26" s="3"/>
      <c r="I26" s="42"/>
      <c r="J26" s="41"/>
      <c r="K26" s="41"/>
      <c r="L26" s="39"/>
      <c r="M26" s="40"/>
      <c r="N26" s="4"/>
      <c r="O26" s="14"/>
      <c r="P26" s="14"/>
      <c r="Q26" s="2"/>
      <c r="R26" s="3"/>
      <c r="S26" s="4"/>
      <c r="T26" s="16"/>
      <c r="U26" s="16"/>
      <c r="V26" s="2"/>
      <c r="W26" s="3"/>
      <c r="X26" s="4"/>
      <c r="Y26" s="14"/>
      <c r="Z26" s="14"/>
      <c r="AA26" s="2"/>
      <c r="AB26" s="3"/>
      <c r="AC26" s="4"/>
      <c r="AD26" s="16"/>
      <c r="AE26" s="16"/>
      <c r="AF26" s="2"/>
      <c r="AG26" s="11"/>
      <c r="AH26" s="13"/>
      <c r="AI26" s="19"/>
      <c r="AJ26" s="29"/>
      <c r="AK26" s="31"/>
    </row>
    <row r="27" spans="1:37" ht="15.75" thickBot="1" x14ac:dyDescent="0.3">
      <c r="A27" s="296"/>
      <c r="B27" s="228"/>
      <c r="C27" s="201"/>
      <c r="D27" s="33"/>
      <c r="E27" s="14"/>
      <c r="F27" s="14"/>
      <c r="G27" s="2"/>
      <c r="H27" s="3"/>
      <c r="I27" s="42"/>
      <c r="J27" s="41"/>
      <c r="K27" s="41"/>
      <c r="L27" s="39"/>
      <c r="M27" s="40"/>
      <c r="N27" s="4"/>
      <c r="O27" s="14"/>
      <c r="P27" s="14"/>
      <c r="Q27" s="2"/>
      <c r="R27" s="3"/>
      <c r="S27" s="4"/>
      <c r="T27" s="16"/>
      <c r="U27" s="16"/>
      <c r="V27" s="2"/>
      <c r="W27" s="3"/>
      <c r="X27" s="37"/>
      <c r="Y27" s="38"/>
      <c r="Z27" s="38"/>
      <c r="AA27" s="39"/>
      <c r="AB27" s="40"/>
      <c r="AC27" s="37"/>
      <c r="AD27" s="41"/>
      <c r="AE27" s="41"/>
      <c r="AF27" s="39"/>
      <c r="AG27" s="45"/>
      <c r="AH27" s="13"/>
      <c r="AI27" s="19"/>
      <c r="AJ27" s="29"/>
      <c r="AK27" s="31"/>
    </row>
    <row r="28" spans="1:37" ht="15.75" customHeight="1" thickTop="1" x14ac:dyDescent="0.25">
      <c r="A28" s="292" t="s">
        <v>15</v>
      </c>
      <c r="B28" s="229">
        <v>16</v>
      </c>
      <c r="C28" s="55"/>
      <c r="D28" s="148"/>
      <c r="E28" s="149"/>
      <c r="F28" s="149"/>
      <c r="G28" s="150"/>
      <c r="H28" s="151"/>
      <c r="I28" s="148"/>
      <c r="J28" s="149"/>
      <c r="K28" s="149"/>
      <c r="L28" s="150"/>
      <c r="M28" s="151"/>
      <c r="N28" s="148"/>
      <c r="O28" s="149"/>
      <c r="P28" s="149"/>
      <c r="Q28" s="150"/>
      <c r="R28" s="154"/>
      <c r="S28" s="152"/>
      <c r="T28" s="155"/>
      <c r="U28" s="155"/>
      <c r="V28" s="153"/>
      <c r="W28" s="151"/>
      <c r="X28" s="152"/>
      <c r="Y28" s="155"/>
      <c r="Z28" s="155"/>
      <c r="AA28" s="153"/>
      <c r="AB28" s="151"/>
      <c r="AC28" s="152"/>
      <c r="AD28" s="155"/>
      <c r="AE28" s="155"/>
      <c r="AF28" s="153"/>
      <c r="AG28" s="151"/>
      <c r="AH28" s="57">
        <f t="shared" si="3"/>
        <v>0</v>
      </c>
      <c r="AI28" s="19"/>
      <c r="AJ28" s="59">
        <f>(E28+J28+O28+T28+Y28)*16+(AD28*14)</f>
        <v>0</v>
      </c>
      <c r="AK28" s="60">
        <f t="shared" si="0"/>
        <v>0</v>
      </c>
    </row>
    <row r="29" spans="1:37" ht="15.75" x14ac:dyDescent="0.25">
      <c r="A29" s="293"/>
      <c r="B29" s="230">
        <v>17</v>
      </c>
      <c r="C29" s="56"/>
      <c r="D29" s="70"/>
      <c r="E29" s="71"/>
      <c r="F29" s="71"/>
      <c r="G29" s="72"/>
      <c r="H29" s="73"/>
      <c r="I29" s="70"/>
      <c r="J29" s="74"/>
      <c r="K29" s="74"/>
      <c r="L29" s="72"/>
      <c r="M29" s="73"/>
      <c r="N29" s="70"/>
      <c r="O29" s="71"/>
      <c r="P29" s="71"/>
      <c r="Q29" s="72"/>
      <c r="R29" s="73"/>
      <c r="S29" s="70"/>
      <c r="T29" s="74"/>
      <c r="U29" s="74"/>
      <c r="V29" s="72"/>
      <c r="W29" s="73"/>
      <c r="X29" s="70"/>
      <c r="Y29" s="71"/>
      <c r="Z29" s="71"/>
      <c r="AA29" s="72"/>
      <c r="AB29" s="73"/>
      <c r="AC29" s="70"/>
      <c r="AD29" s="74"/>
      <c r="AE29" s="74"/>
      <c r="AF29" s="72"/>
      <c r="AG29" s="73"/>
      <c r="AH29" s="58">
        <f t="shared" si="3"/>
        <v>0</v>
      </c>
      <c r="AI29" s="19"/>
      <c r="AJ29" s="61">
        <f t="shared" si="0"/>
        <v>0</v>
      </c>
      <c r="AK29" s="62">
        <f t="shared" si="0"/>
        <v>0</v>
      </c>
    </row>
    <row r="30" spans="1:37" ht="16.5" thickBot="1" x14ac:dyDescent="0.3">
      <c r="A30" s="293"/>
      <c r="B30" s="230">
        <v>18</v>
      </c>
      <c r="C30" s="56"/>
      <c r="D30" s="70"/>
      <c r="E30" s="71"/>
      <c r="F30" s="71"/>
      <c r="G30" s="72"/>
      <c r="H30" s="73"/>
      <c r="I30" s="156"/>
      <c r="J30" s="157"/>
      <c r="K30" s="157"/>
      <c r="L30" s="158"/>
      <c r="M30" s="159"/>
      <c r="N30" s="160"/>
      <c r="O30" s="71"/>
      <c r="P30" s="71"/>
      <c r="Q30" s="161"/>
      <c r="R30" s="162"/>
      <c r="S30" s="160"/>
      <c r="T30" s="74"/>
      <c r="U30" s="74"/>
      <c r="V30" s="161"/>
      <c r="W30" s="162"/>
      <c r="X30" s="156"/>
      <c r="Y30" s="255"/>
      <c r="Z30" s="255"/>
      <c r="AA30" s="253"/>
      <c r="AB30" s="254"/>
      <c r="AC30" s="156"/>
      <c r="AD30" s="157"/>
      <c r="AE30" s="157"/>
      <c r="AF30" s="253"/>
      <c r="AG30" s="254"/>
      <c r="AH30" s="58">
        <f t="shared" si="3"/>
        <v>0</v>
      </c>
      <c r="AI30" s="19"/>
      <c r="AJ30" s="61">
        <f t="shared" si="0"/>
        <v>0</v>
      </c>
      <c r="AK30" s="62">
        <f t="shared" si="0"/>
        <v>0</v>
      </c>
    </row>
    <row r="31" spans="1:37" ht="16.5" thickTop="1" x14ac:dyDescent="0.25">
      <c r="A31" s="293"/>
      <c r="B31" s="231">
        <v>19</v>
      </c>
      <c r="C31" s="81"/>
      <c r="D31" s="166"/>
      <c r="E31" s="167"/>
      <c r="F31" s="167"/>
      <c r="G31" s="168"/>
      <c r="H31" s="169"/>
      <c r="I31" s="170"/>
      <c r="J31" s="171"/>
      <c r="K31" s="171"/>
      <c r="L31" s="172"/>
      <c r="M31" s="173"/>
      <c r="N31" s="166"/>
      <c r="O31" s="167"/>
      <c r="P31" s="167"/>
      <c r="Q31" s="168"/>
      <c r="R31" s="169"/>
      <c r="S31" s="174"/>
      <c r="T31" s="175"/>
      <c r="U31" s="175"/>
      <c r="V31" s="176"/>
      <c r="W31" s="177"/>
      <c r="X31" s="174"/>
      <c r="Y31" s="175"/>
      <c r="Z31" s="175"/>
      <c r="AA31" s="176"/>
      <c r="AB31" s="177"/>
      <c r="AC31" s="174"/>
      <c r="AD31" s="175"/>
      <c r="AE31" s="175"/>
      <c r="AF31" s="176"/>
      <c r="AG31" s="177"/>
      <c r="AH31" s="83">
        <f t="shared" si="3"/>
        <v>0</v>
      </c>
      <c r="AI31" s="19"/>
      <c r="AJ31" s="85">
        <f t="shared" si="0"/>
        <v>0</v>
      </c>
      <c r="AK31" s="86">
        <f t="shared" si="0"/>
        <v>0</v>
      </c>
    </row>
    <row r="32" spans="1:37" ht="15.75" x14ac:dyDescent="0.25">
      <c r="A32" s="293"/>
      <c r="B32" s="232">
        <v>20</v>
      </c>
      <c r="C32" s="82"/>
      <c r="D32" s="95"/>
      <c r="E32" s="96"/>
      <c r="F32" s="96"/>
      <c r="G32" s="97"/>
      <c r="H32" s="98"/>
      <c r="I32" s="178"/>
      <c r="J32" s="99"/>
      <c r="K32" s="99"/>
      <c r="L32" s="179"/>
      <c r="M32" s="180"/>
      <c r="N32" s="178"/>
      <c r="O32" s="96"/>
      <c r="P32" s="96"/>
      <c r="Q32" s="179"/>
      <c r="R32" s="180"/>
      <c r="S32" s="178"/>
      <c r="T32" s="99"/>
      <c r="U32" s="99"/>
      <c r="V32" s="179"/>
      <c r="W32" s="180"/>
      <c r="X32" s="178"/>
      <c r="Y32" s="96"/>
      <c r="Z32" s="96"/>
      <c r="AA32" s="179"/>
      <c r="AB32" s="180"/>
      <c r="AC32" s="178"/>
      <c r="AD32" s="99"/>
      <c r="AE32" s="99"/>
      <c r="AF32" s="179"/>
      <c r="AG32" s="181"/>
      <c r="AH32" s="84">
        <f t="shared" si="3"/>
        <v>0</v>
      </c>
      <c r="AI32" s="19"/>
      <c r="AJ32" s="87">
        <f t="shared" si="0"/>
        <v>0</v>
      </c>
      <c r="AK32" s="88">
        <f t="shared" si="0"/>
        <v>0</v>
      </c>
    </row>
    <row r="33" spans="1:37" ht="16.5" thickBot="1" x14ac:dyDescent="0.3">
      <c r="A33" s="293"/>
      <c r="B33" s="232">
        <v>21</v>
      </c>
      <c r="C33" s="82"/>
      <c r="D33" s="95"/>
      <c r="E33" s="96"/>
      <c r="F33" s="96"/>
      <c r="G33" s="97"/>
      <c r="H33" s="98"/>
      <c r="I33" s="178"/>
      <c r="J33" s="99"/>
      <c r="K33" s="99"/>
      <c r="L33" s="97"/>
      <c r="M33" s="98"/>
      <c r="N33" s="178"/>
      <c r="O33" s="96"/>
      <c r="P33" s="96"/>
      <c r="Q33" s="179"/>
      <c r="R33" s="180"/>
      <c r="S33" s="178"/>
      <c r="T33" s="99"/>
      <c r="U33" s="99"/>
      <c r="V33" s="179"/>
      <c r="W33" s="180"/>
      <c r="X33" s="178"/>
      <c r="Y33" s="99"/>
      <c r="Z33" s="99"/>
      <c r="AA33" s="179"/>
      <c r="AB33" s="180"/>
      <c r="AC33" s="178"/>
      <c r="AD33" s="99"/>
      <c r="AE33" s="99"/>
      <c r="AF33" s="179"/>
      <c r="AG33" s="181"/>
      <c r="AH33" s="84">
        <f t="shared" si="3"/>
        <v>0</v>
      </c>
      <c r="AI33" s="19"/>
      <c r="AJ33" s="87">
        <f t="shared" si="0"/>
        <v>0</v>
      </c>
      <c r="AK33" s="88">
        <f t="shared" si="0"/>
        <v>0</v>
      </c>
    </row>
    <row r="34" spans="1:37" ht="16.5" customHeight="1" thickTop="1" x14ac:dyDescent="0.25">
      <c r="A34" s="293"/>
      <c r="B34" s="233">
        <v>22</v>
      </c>
      <c r="C34" s="202"/>
      <c r="D34" s="203"/>
      <c r="E34" s="204"/>
      <c r="F34" s="204"/>
      <c r="G34" s="205"/>
      <c r="H34" s="206"/>
      <c r="I34" s="203"/>
      <c r="J34" s="207"/>
      <c r="K34" s="207"/>
      <c r="L34" s="205"/>
      <c r="M34" s="206"/>
      <c r="N34" s="208"/>
      <c r="O34" s="209"/>
      <c r="P34" s="209"/>
      <c r="Q34" s="210"/>
      <c r="R34" s="211"/>
      <c r="S34" s="212"/>
      <c r="T34" s="213"/>
      <c r="U34" s="213"/>
      <c r="V34" s="214"/>
      <c r="W34" s="215"/>
      <c r="X34" s="212"/>
      <c r="Y34" s="213"/>
      <c r="Z34" s="213"/>
      <c r="AA34" s="214"/>
      <c r="AB34" s="215"/>
      <c r="AC34" s="212"/>
      <c r="AD34" s="213"/>
      <c r="AE34" s="213"/>
      <c r="AF34" s="214"/>
      <c r="AG34" s="215"/>
      <c r="AH34" s="216">
        <f t="shared" si="3"/>
        <v>0</v>
      </c>
      <c r="AI34" s="19"/>
      <c r="AJ34" s="109">
        <f t="shared" ref="AJ34:AK38" si="10">(E34+J34+O34+T34+Y34)*16+(AD34*14)</f>
        <v>0</v>
      </c>
      <c r="AK34" s="110">
        <f t="shared" si="10"/>
        <v>0</v>
      </c>
    </row>
    <row r="35" spans="1:37" ht="15.75" x14ac:dyDescent="0.25">
      <c r="A35" s="293"/>
      <c r="B35" s="234">
        <v>23</v>
      </c>
      <c r="C35" s="106"/>
      <c r="D35" s="125"/>
      <c r="E35" s="126"/>
      <c r="F35" s="126"/>
      <c r="G35" s="127"/>
      <c r="H35" s="128"/>
      <c r="I35" s="125"/>
      <c r="J35" s="123"/>
      <c r="K35" s="123"/>
      <c r="L35" s="127"/>
      <c r="M35" s="128"/>
      <c r="N35" s="125"/>
      <c r="O35" s="126"/>
      <c r="P35" s="126"/>
      <c r="Q35" s="127"/>
      <c r="R35" s="128"/>
      <c r="S35" s="182"/>
      <c r="T35" s="183"/>
      <c r="U35" s="183"/>
      <c r="V35" s="184"/>
      <c r="W35" s="185"/>
      <c r="X35" s="125"/>
      <c r="Y35" s="126"/>
      <c r="Z35" s="126"/>
      <c r="AA35" s="127"/>
      <c r="AB35" s="128"/>
      <c r="AC35" s="125"/>
      <c r="AD35" s="123"/>
      <c r="AE35" s="123"/>
      <c r="AF35" s="127"/>
      <c r="AG35" s="129"/>
      <c r="AH35" s="108">
        <f t="shared" si="3"/>
        <v>0</v>
      </c>
      <c r="AI35" s="19"/>
      <c r="AJ35" s="111">
        <f t="shared" si="10"/>
        <v>0</v>
      </c>
      <c r="AK35" s="112">
        <f t="shared" si="10"/>
        <v>0</v>
      </c>
    </row>
    <row r="36" spans="1:37" ht="15.75" x14ac:dyDescent="0.25">
      <c r="A36" s="293"/>
      <c r="B36" s="235">
        <v>24</v>
      </c>
      <c r="C36" s="107"/>
      <c r="D36" s="125"/>
      <c r="E36" s="126"/>
      <c r="F36" s="126"/>
      <c r="G36" s="127"/>
      <c r="H36" s="128"/>
      <c r="I36" s="186"/>
      <c r="J36" s="187"/>
      <c r="K36" s="187"/>
      <c r="L36" s="188"/>
      <c r="M36" s="189"/>
      <c r="N36" s="125"/>
      <c r="O36" s="126"/>
      <c r="P36" s="126"/>
      <c r="Q36" s="127"/>
      <c r="R36" s="128"/>
      <c r="S36" s="125"/>
      <c r="T36" s="123"/>
      <c r="U36" s="123"/>
      <c r="V36" s="127"/>
      <c r="W36" s="128"/>
      <c r="X36" s="125"/>
      <c r="Y36" s="126"/>
      <c r="Z36" s="126"/>
      <c r="AA36" s="127"/>
      <c r="AB36" s="128"/>
      <c r="AC36" s="125"/>
      <c r="AD36" s="123"/>
      <c r="AE36" s="123"/>
      <c r="AF36" s="127"/>
      <c r="AG36" s="129"/>
      <c r="AH36" s="108">
        <f t="shared" ref="AH36" si="11">D36+I36+N36+S36+X36+AC36</f>
        <v>0</v>
      </c>
      <c r="AI36" s="19"/>
      <c r="AJ36" s="111">
        <f t="shared" ref="AJ36" si="12">(E36+J36+O36+T36+Y36)*16+(AD36*14)</f>
        <v>0</v>
      </c>
      <c r="AK36" s="112">
        <f t="shared" ref="AK36" si="13">(F36+K36+P36+U36+Z36)*16+(AE36*14)</f>
        <v>0</v>
      </c>
    </row>
    <row r="37" spans="1:37" ht="16.5" thickBot="1" x14ac:dyDescent="0.3">
      <c r="A37" s="293"/>
      <c r="B37" s="236">
        <v>25</v>
      </c>
      <c r="C37" s="132"/>
      <c r="D37" s="143"/>
      <c r="E37" s="190"/>
      <c r="F37" s="190"/>
      <c r="G37" s="191"/>
      <c r="H37" s="192"/>
      <c r="I37" s="193"/>
      <c r="J37" s="194"/>
      <c r="K37" s="194"/>
      <c r="L37" s="195"/>
      <c r="M37" s="196"/>
      <c r="N37" s="197"/>
      <c r="O37" s="198"/>
      <c r="P37" s="198"/>
      <c r="Q37" s="199"/>
      <c r="R37" s="200"/>
      <c r="S37" s="193"/>
      <c r="T37" s="144"/>
      <c r="U37" s="144"/>
      <c r="V37" s="195"/>
      <c r="W37" s="196"/>
      <c r="X37" s="143"/>
      <c r="Y37" s="190"/>
      <c r="Z37" s="190"/>
      <c r="AA37" s="191"/>
      <c r="AB37" s="192"/>
      <c r="AC37" s="143"/>
      <c r="AD37" s="144"/>
      <c r="AE37" s="144"/>
      <c r="AF37" s="191"/>
      <c r="AG37" s="192"/>
      <c r="AH37" s="137">
        <f t="shared" si="3"/>
        <v>0</v>
      </c>
      <c r="AI37" s="19"/>
      <c r="AJ37" s="130">
        <f t="shared" si="10"/>
        <v>0</v>
      </c>
      <c r="AK37" s="131">
        <f t="shared" si="10"/>
        <v>0</v>
      </c>
    </row>
    <row r="38" spans="1:37" ht="16.5" customHeight="1" thickTop="1" x14ac:dyDescent="0.25">
      <c r="A38" s="289" t="s">
        <v>5</v>
      </c>
      <c r="B38" s="241">
        <v>26</v>
      </c>
      <c r="C38" s="145"/>
      <c r="D38" s="5">
        <v>2</v>
      </c>
      <c r="E38" s="15">
        <v>2</v>
      </c>
      <c r="F38" s="15">
        <v>0</v>
      </c>
      <c r="G38" s="6"/>
      <c r="H38" s="7"/>
      <c r="I38" s="5"/>
      <c r="J38" s="17"/>
      <c r="K38" s="17"/>
      <c r="L38" s="6"/>
      <c r="M38" s="7"/>
      <c r="N38" s="46"/>
      <c r="O38" s="47"/>
      <c r="P38" s="47"/>
      <c r="Q38" s="48"/>
      <c r="R38" s="49"/>
      <c r="S38" s="42"/>
      <c r="T38" s="41"/>
      <c r="U38" s="41"/>
      <c r="V38" s="43"/>
      <c r="W38" s="44"/>
      <c r="X38" s="37"/>
      <c r="Y38" s="38"/>
      <c r="Z38" s="38"/>
      <c r="AA38" s="39"/>
      <c r="AB38" s="40"/>
      <c r="AC38" s="37"/>
      <c r="AD38" s="41"/>
      <c r="AE38" s="41"/>
      <c r="AF38" s="39"/>
      <c r="AG38" s="45"/>
      <c r="AH38" s="13">
        <f t="shared" si="3"/>
        <v>2</v>
      </c>
      <c r="AI38" s="19"/>
      <c r="AJ38" s="29">
        <f t="shared" si="10"/>
        <v>32</v>
      </c>
      <c r="AK38" s="31">
        <f t="shared" si="10"/>
        <v>0</v>
      </c>
    </row>
    <row r="39" spans="1:37" ht="15.75" customHeight="1" x14ac:dyDescent="0.25">
      <c r="A39" s="290"/>
      <c r="B39" s="237">
        <v>27</v>
      </c>
      <c r="C39" s="50"/>
      <c r="D39" s="51"/>
      <c r="E39" s="14"/>
      <c r="F39" s="14"/>
      <c r="G39" s="52"/>
      <c r="H39" s="53"/>
      <c r="I39" s="33"/>
      <c r="J39" s="16"/>
      <c r="K39" s="16"/>
      <c r="L39" s="6"/>
      <c r="M39" s="3"/>
      <c r="N39" s="4"/>
      <c r="O39" s="14"/>
      <c r="P39" s="14"/>
      <c r="Q39" s="2"/>
      <c r="R39" s="3"/>
      <c r="S39" s="4"/>
      <c r="T39" s="16"/>
      <c r="U39" s="16"/>
      <c r="V39" s="8"/>
      <c r="W39" s="3"/>
      <c r="X39" s="4"/>
      <c r="Y39" s="14"/>
      <c r="Z39" s="14"/>
      <c r="AA39" s="2"/>
      <c r="AB39" s="3"/>
      <c r="AC39" s="4"/>
      <c r="AD39" s="16"/>
      <c r="AE39" s="16"/>
      <c r="AF39" s="2"/>
      <c r="AG39" s="11"/>
      <c r="AH39" s="13">
        <f t="shared" si="3"/>
        <v>0</v>
      </c>
      <c r="AI39" s="19"/>
      <c r="AJ39" s="29">
        <f t="shared" ref="AJ39:AK45" si="14">(E39+J39+O39+T39+Y39)*16+(AD39*14)</f>
        <v>0</v>
      </c>
      <c r="AK39" s="31">
        <f t="shared" si="14"/>
        <v>0</v>
      </c>
    </row>
    <row r="40" spans="1:37" ht="15.75" x14ac:dyDescent="0.25">
      <c r="A40" s="290"/>
      <c r="B40" s="238">
        <v>28</v>
      </c>
      <c r="C40" s="10"/>
      <c r="D40" s="4">
        <v>1</v>
      </c>
      <c r="E40" s="14">
        <v>1</v>
      </c>
      <c r="F40" s="14">
        <v>0</v>
      </c>
      <c r="G40" s="2"/>
      <c r="H40" s="3"/>
      <c r="I40" s="33"/>
      <c r="J40" s="16"/>
      <c r="K40" s="16"/>
      <c r="L40" s="2"/>
      <c r="M40" s="3"/>
      <c r="N40" s="4"/>
      <c r="O40" s="14"/>
      <c r="P40" s="14"/>
      <c r="Q40" s="2"/>
      <c r="R40" s="3"/>
      <c r="S40" s="4"/>
      <c r="T40" s="16"/>
      <c r="U40" s="16"/>
      <c r="V40" s="8"/>
      <c r="W40" s="3"/>
      <c r="X40" s="4"/>
      <c r="Y40" s="14"/>
      <c r="Z40" s="14"/>
      <c r="AA40" s="2"/>
      <c r="AB40" s="3"/>
      <c r="AC40" s="4"/>
      <c r="AD40" s="16"/>
      <c r="AE40" s="16"/>
      <c r="AF40" s="2"/>
      <c r="AG40" s="11"/>
      <c r="AH40" s="13">
        <f t="shared" si="3"/>
        <v>1</v>
      </c>
      <c r="AI40" s="19"/>
      <c r="AJ40" s="29">
        <f t="shared" si="14"/>
        <v>16</v>
      </c>
      <c r="AK40" s="31">
        <f t="shared" si="14"/>
        <v>0</v>
      </c>
    </row>
    <row r="41" spans="1:37" ht="15.75" hidden="1" customHeight="1" x14ac:dyDescent="0.25">
      <c r="A41" s="290"/>
      <c r="B41" s="238"/>
      <c r="C41" s="10"/>
      <c r="D41" s="4"/>
      <c r="E41" s="14"/>
      <c r="F41" s="14"/>
      <c r="G41" s="2"/>
      <c r="H41" s="3"/>
      <c r="I41" s="4"/>
      <c r="J41" s="16"/>
      <c r="K41" s="16"/>
      <c r="L41" s="2"/>
      <c r="M41" s="3"/>
      <c r="N41" s="4"/>
      <c r="O41" s="14"/>
      <c r="P41" s="14"/>
      <c r="Q41" s="2"/>
      <c r="R41" s="3"/>
      <c r="S41" s="4"/>
      <c r="T41" s="16"/>
      <c r="U41" s="16"/>
      <c r="V41" s="8"/>
      <c r="W41" s="3"/>
      <c r="X41" s="4"/>
      <c r="Y41" s="14"/>
      <c r="Z41" s="14"/>
      <c r="AA41" s="2"/>
      <c r="AB41" s="3"/>
      <c r="AC41" s="4"/>
      <c r="AD41" s="16"/>
      <c r="AE41" s="16"/>
      <c r="AF41" s="2"/>
      <c r="AG41" s="11"/>
      <c r="AH41" s="13"/>
      <c r="AI41" s="19"/>
      <c r="AJ41" s="29"/>
      <c r="AK41" s="31"/>
    </row>
    <row r="42" spans="1:37" ht="15.75" x14ac:dyDescent="0.25">
      <c r="A42" s="290"/>
      <c r="B42" s="239">
        <v>29</v>
      </c>
      <c r="C42" s="64"/>
      <c r="D42" s="65"/>
      <c r="E42" s="66"/>
      <c r="F42" s="66"/>
      <c r="G42" s="67"/>
      <c r="H42" s="68"/>
      <c r="I42" s="65"/>
      <c r="J42" s="69"/>
      <c r="K42" s="69"/>
      <c r="L42" s="67"/>
      <c r="M42" s="68"/>
      <c r="N42" s="70"/>
      <c r="O42" s="71"/>
      <c r="P42" s="71"/>
      <c r="Q42" s="72"/>
      <c r="R42" s="73"/>
      <c r="S42" s="70"/>
      <c r="T42" s="74"/>
      <c r="U42" s="74"/>
      <c r="V42" s="75"/>
      <c r="W42" s="73"/>
      <c r="X42" s="70"/>
      <c r="Y42" s="71"/>
      <c r="Z42" s="71"/>
      <c r="AA42" s="72"/>
      <c r="AB42" s="73"/>
      <c r="AC42" s="70"/>
      <c r="AD42" s="74"/>
      <c r="AE42" s="74"/>
      <c r="AF42" s="72"/>
      <c r="AG42" s="73"/>
      <c r="AH42" s="58">
        <f t="shared" si="3"/>
        <v>0</v>
      </c>
      <c r="AI42" s="19"/>
      <c r="AJ42" s="61">
        <f t="shared" si="14"/>
        <v>0</v>
      </c>
      <c r="AK42" s="62">
        <f t="shared" si="14"/>
        <v>0</v>
      </c>
    </row>
    <row r="43" spans="1:37" ht="15.75" x14ac:dyDescent="0.25">
      <c r="A43" s="290"/>
      <c r="B43" s="240">
        <v>30</v>
      </c>
      <c r="C43" s="89"/>
      <c r="D43" s="90"/>
      <c r="E43" s="91"/>
      <c r="F43" s="91"/>
      <c r="G43" s="92"/>
      <c r="H43" s="93"/>
      <c r="I43" s="90"/>
      <c r="J43" s="94"/>
      <c r="K43" s="94"/>
      <c r="L43" s="92"/>
      <c r="M43" s="93"/>
      <c r="N43" s="95"/>
      <c r="O43" s="96"/>
      <c r="P43" s="96"/>
      <c r="Q43" s="97"/>
      <c r="R43" s="98"/>
      <c r="S43" s="95"/>
      <c r="T43" s="99"/>
      <c r="U43" s="99"/>
      <c r="V43" s="100"/>
      <c r="W43" s="98"/>
      <c r="X43" s="95"/>
      <c r="Y43" s="96"/>
      <c r="Z43" s="96"/>
      <c r="AA43" s="97"/>
      <c r="AB43" s="98"/>
      <c r="AC43" s="95"/>
      <c r="AD43" s="99"/>
      <c r="AE43" s="99"/>
      <c r="AF43" s="97"/>
      <c r="AG43" s="98"/>
      <c r="AH43" s="84">
        <f t="shared" si="3"/>
        <v>0</v>
      </c>
      <c r="AI43" s="19"/>
      <c r="AJ43" s="87">
        <f t="shared" si="14"/>
        <v>0</v>
      </c>
      <c r="AK43" s="88">
        <f t="shared" si="14"/>
        <v>0</v>
      </c>
    </row>
    <row r="44" spans="1:37" ht="16.5" thickBot="1" x14ac:dyDescent="0.3">
      <c r="A44" s="291"/>
      <c r="B44" s="242">
        <v>31</v>
      </c>
      <c r="C44" s="113"/>
      <c r="D44" s="114"/>
      <c r="E44" s="115"/>
      <c r="F44" s="115"/>
      <c r="G44" s="116"/>
      <c r="H44" s="117"/>
      <c r="I44" s="114"/>
      <c r="J44" s="118"/>
      <c r="K44" s="118"/>
      <c r="L44" s="116"/>
      <c r="M44" s="117"/>
      <c r="N44" s="119"/>
      <c r="O44" s="120"/>
      <c r="P44" s="120"/>
      <c r="Q44" s="121"/>
      <c r="R44" s="122"/>
      <c r="S44" s="119"/>
      <c r="T44" s="123"/>
      <c r="U44" s="123"/>
      <c r="V44" s="124"/>
      <c r="W44" s="122"/>
      <c r="X44" s="125"/>
      <c r="Y44" s="126"/>
      <c r="Z44" s="126"/>
      <c r="AA44" s="127"/>
      <c r="AB44" s="128"/>
      <c r="AC44" s="125"/>
      <c r="AD44" s="123"/>
      <c r="AE44" s="123"/>
      <c r="AF44" s="127"/>
      <c r="AG44" s="128"/>
      <c r="AH44" s="137">
        <f t="shared" si="3"/>
        <v>0</v>
      </c>
      <c r="AI44" s="19"/>
      <c r="AJ44" s="130">
        <f t="shared" si="14"/>
        <v>0</v>
      </c>
      <c r="AK44" s="131">
        <f t="shared" si="14"/>
        <v>0</v>
      </c>
    </row>
    <row r="45" spans="1:37" ht="15.75" thickTop="1" x14ac:dyDescent="0.25">
      <c r="A45" s="9"/>
      <c r="B45" s="9"/>
      <c r="C45" s="76" t="s">
        <v>46</v>
      </c>
      <c r="D45" s="77">
        <f>SUM(D4:D30)+SUM(D38:D42)</f>
        <v>33</v>
      </c>
      <c r="E45" s="78">
        <f>SUM(E4:E30)+SUM(E38:E42)</f>
        <v>14</v>
      </c>
      <c r="F45" s="78">
        <f>SUM(F4:F30)+SUM(F38:F42)</f>
        <v>19</v>
      </c>
      <c r="G45" s="79"/>
      <c r="H45" s="146"/>
      <c r="I45" s="77"/>
      <c r="J45" s="155"/>
      <c r="K45" s="163"/>
      <c r="L45" s="79"/>
      <c r="M45" s="146"/>
      <c r="N45" s="77"/>
      <c r="O45" s="155"/>
      <c r="P45" s="163"/>
      <c r="Q45" s="79"/>
      <c r="R45" s="146"/>
      <c r="S45" s="77"/>
      <c r="T45" s="155"/>
      <c r="U45" s="163"/>
      <c r="V45" s="79"/>
      <c r="W45" s="146"/>
      <c r="X45" s="77"/>
      <c r="Y45" s="155"/>
      <c r="Z45" s="163"/>
      <c r="AA45" s="79"/>
      <c r="AB45" s="146"/>
      <c r="AC45" s="77"/>
      <c r="AD45" s="155"/>
      <c r="AE45" s="163"/>
      <c r="AF45" s="79"/>
      <c r="AG45" s="146"/>
      <c r="AH45" s="57">
        <f t="shared" ref="AH45:AH50" si="15">D45+I45+N45+S45+X45+AC45</f>
        <v>33</v>
      </c>
      <c r="AI45" s="19"/>
      <c r="AJ45" s="59">
        <f t="shared" si="14"/>
        <v>224</v>
      </c>
      <c r="AK45" s="60">
        <f t="shared" si="14"/>
        <v>304</v>
      </c>
    </row>
    <row r="46" spans="1:37" x14ac:dyDescent="0.25">
      <c r="A46" s="9"/>
      <c r="B46" s="9"/>
      <c r="C46" s="101" t="s">
        <v>46</v>
      </c>
      <c r="D46" s="102">
        <f>SUM(D4:D27)+SUM(D31:D33)+SUM(D38:D40)+D43</f>
        <v>33</v>
      </c>
      <c r="E46" s="103">
        <f>SUM(E4:E27)+SUM(E31:E33)+SUM(E38:E40)+E43</f>
        <v>14</v>
      </c>
      <c r="F46" s="103">
        <f>SUM(F4:F27)+SUM(F31:F33)+SUM(F38:F40)+F43</f>
        <v>19</v>
      </c>
      <c r="G46" s="104"/>
      <c r="H46" s="147"/>
      <c r="I46" s="102"/>
      <c r="J46" s="99"/>
      <c r="K46" s="164"/>
      <c r="L46" s="104"/>
      <c r="M46" s="147"/>
      <c r="N46" s="102"/>
      <c r="O46" s="99"/>
      <c r="P46" s="164"/>
      <c r="Q46" s="104"/>
      <c r="R46" s="147"/>
      <c r="S46" s="102"/>
      <c r="T46" s="99"/>
      <c r="U46" s="164"/>
      <c r="V46" s="104"/>
      <c r="W46" s="147"/>
      <c r="X46" s="102"/>
      <c r="Y46" s="99"/>
      <c r="Z46" s="164"/>
      <c r="AA46" s="104"/>
      <c r="AB46" s="147"/>
      <c r="AC46" s="102"/>
      <c r="AD46" s="99"/>
      <c r="AE46" s="164"/>
      <c r="AF46" s="104"/>
      <c r="AG46" s="147"/>
      <c r="AH46" s="84">
        <f t="shared" si="15"/>
        <v>33</v>
      </c>
      <c r="AI46" s="19"/>
      <c r="AJ46" s="87">
        <f t="shared" ref="AJ46:AK46" si="16">(E46+J46+O46+T46+Y46)*16+AD46*14</f>
        <v>224</v>
      </c>
      <c r="AK46" s="88">
        <f t="shared" si="16"/>
        <v>304</v>
      </c>
    </row>
    <row r="47" spans="1:37" ht="15.75" thickBot="1" x14ac:dyDescent="0.3">
      <c r="C47" s="142" t="s">
        <v>46</v>
      </c>
      <c r="D47" s="133">
        <f>SUM(D4:D27)+SUM(D34:D40)+D44</f>
        <v>33</v>
      </c>
      <c r="E47" s="134">
        <f>SUM(E4:E27)+SUM(E34:E40)+E44</f>
        <v>14</v>
      </c>
      <c r="F47" s="134">
        <f>SUM(F4:F27)+SUM(F34:F40)+F44</f>
        <v>19</v>
      </c>
      <c r="G47" s="135"/>
      <c r="H47" s="136"/>
      <c r="I47" s="133"/>
      <c r="J47" s="144"/>
      <c r="K47" s="165"/>
      <c r="L47" s="135"/>
      <c r="M47" s="136"/>
      <c r="N47" s="133"/>
      <c r="O47" s="144"/>
      <c r="P47" s="165"/>
      <c r="Q47" s="135"/>
      <c r="R47" s="136"/>
      <c r="S47" s="133"/>
      <c r="T47" s="144"/>
      <c r="U47" s="165"/>
      <c r="V47" s="135"/>
      <c r="W47" s="136"/>
      <c r="X47" s="133"/>
      <c r="Y47" s="144"/>
      <c r="Z47" s="165"/>
      <c r="AA47" s="135"/>
      <c r="AB47" s="136"/>
      <c r="AC47" s="133"/>
      <c r="AD47" s="144"/>
      <c r="AE47" s="165"/>
      <c r="AF47" s="135"/>
      <c r="AG47" s="136"/>
      <c r="AH47" s="137">
        <f t="shared" si="15"/>
        <v>33</v>
      </c>
      <c r="AI47" s="19"/>
      <c r="AJ47" s="130">
        <f>(E47+J47+O47+T47+Y47)*16+(AD47*14)</f>
        <v>224</v>
      </c>
      <c r="AK47" s="131">
        <f>(F47+K47+P47+U47+Z47)*16+(AE47*14)</f>
        <v>304</v>
      </c>
    </row>
    <row r="48" spans="1:37" ht="15.75" thickTop="1" x14ac:dyDescent="0.25">
      <c r="C48" s="76" t="s">
        <v>47</v>
      </c>
      <c r="D48" s="77">
        <f>SUM(D4:D30)+D40</f>
        <v>31</v>
      </c>
      <c r="E48" s="78">
        <f>SUM(E4:E30)+E40</f>
        <v>12</v>
      </c>
      <c r="F48" s="78">
        <f>SUM(F4:F30)</f>
        <v>19</v>
      </c>
      <c r="G48" s="79"/>
      <c r="H48" s="80"/>
      <c r="I48" s="77"/>
      <c r="J48" s="78"/>
      <c r="K48" s="78"/>
      <c r="L48" s="79"/>
      <c r="M48" s="146"/>
      <c r="N48" s="77"/>
      <c r="O48" s="78"/>
      <c r="P48" s="78"/>
      <c r="Q48" s="79"/>
      <c r="R48" s="146"/>
      <c r="S48" s="77"/>
      <c r="T48" s="78"/>
      <c r="U48" s="78"/>
      <c r="V48" s="79"/>
      <c r="W48" s="146"/>
      <c r="X48" s="77"/>
      <c r="Y48" s="78"/>
      <c r="Z48" s="78"/>
      <c r="AA48" s="79"/>
      <c r="AB48" s="146"/>
      <c r="AC48" s="77"/>
      <c r="AD48" s="78"/>
      <c r="AE48" s="78"/>
      <c r="AF48" s="79"/>
      <c r="AG48" s="80"/>
      <c r="AH48" s="57">
        <f t="shared" si="15"/>
        <v>31</v>
      </c>
      <c r="AI48" s="19"/>
      <c r="AJ48" s="59">
        <f>(E48+J48+O48+T48+Y48)*16+AD48*14</f>
        <v>192</v>
      </c>
      <c r="AK48" s="60">
        <f t="shared" ref="AK48:AK49" si="17">(F48+K48+P48+U48+Z48)*16+(AE48*14)</f>
        <v>304</v>
      </c>
    </row>
    <row r="49" spans="3:37" x14ac:dyDescent="0.25">
      <c r="C49" s="101" t="s">
        <v>47</v>
      </c>
      <c r="D49" s="102">
        <f>SUM(D4:D27)+SUM(D31:D33)+D40</f>
        <v>31</v>
      </c>
      <c r="E49" s="103">
        <f>SUM(E4:E27)+SUM(E31:E33)+E40</f>
        <v>12</v>
      </c>
      <c r="F49" s="103">
        <f>SUM(F4:F27)+SUM(F31:F33)</f>
        <v>19</v>
      </c>
      <c r="G49" s="104"/>
      <c r="H49" s="105"/>
      <c r="I49" s="102"/>
      <c r="J49" s="103"/>
      <c r="K49" s="103"/>
      <c r="L49" s="104"/>
      <c r="M49" s="147"/>
      <c r="N49" s="102"/>
      <c r="O49" s="103"/>
      <c r="P49" s="103"/>
      <c r="Q49" s="104"/>
      <c r="R49" s="147"/>
      <c r="S49" s="102"/>
      <c r="T49" s="103"/>
      <c r="U49" s="103"/>
      <c r="V49" s="104"/>
      <c r="W49" s="147"/>
      <c r="X49" s="102"/>
      <c r="Y49" s="103"/>
      <c r="Z49" s="103"/>
      <c r="AA49" s="104"/>
      <c r="AB49" s="147"/>
      <c r="AC49" s="102"/>
      <c r="AD49" s="103"/>
      <c r="AE49" s="103"/>
      <c r="AF49" s="104"/>
      <c r="AG49" s="105"/>
      <c r="AH49" s="84">
        <f t="shared" si="15"/>
        <v>31</v>
      </c>
      <c r="AI49" s="19"/>
      <c r="AJ49" s="87">
        <f>(E49+J49+O49+T49+Y49)*16+AD49*14</f>
        <v>192</v>
      </c>
      <c r="AK49" s="88">
        <f t="shared" si="17"/>
        <v>304</v>
      </c>
    </row>
    <row r="50" spans="3:37" ht="15.75" thickBot="1" x14ac:dyDescent="0.3">
      <c r="C50" s="132" t="s">
        <v>47</v>
      </c>
      <c r="D50" s="133">
        <f>SUM(D4:D27)+SUM(D34:D37)+D40</f>
        <v>31</v>
      </c>
      <c r="E50" s="134">
        <f>SUM(E4:E27)+SUM(E34:E37)+E40</f>
        <v>12</v>
      </c>
      <c r="F50" s="134">
        <f>SUM(F4:F27)+SUM(F34:F37)</f>
        <v>19</v>
      </c>
      <c r="G50" s="135"/>
      <c r="H50" s="136"/>
      <c r="I50" s="133"/>
      <c r="J50" s="134"/>
      <c r="K50" s="134"/>
      <c r="L50" s="135"/>
      <c r="M50" s="136"/>
      <c r="N50" s="133"/>
      <c r="O50" s="134"/>
      <c r="P50" s="134"/>
      <c r="Q50" s="135"/>
      <c r="R50" s="136"/>
      <c r="S50" s="133"/>
      <c r="T50" s="134"/>
      <c r="U50" s="134"/>
      <c r="V50" s="135"/>
      <c r="W50" s="136"/>
      <c r="X50" s="133"/>
      <c r="Y50" s="134"/>
      <c r="Z50" s="134"/>
      <c r="AA50" s="135"/>
      <c r="AB50" s="136"/>
      <c r="AC50" s="133"/>
      <c r="AD50" s="134"/>
      <c r="AE50" s="134"/>
      <c r="AF50" s="135"/>
      <c r="AG50" s="136"/>
      <c r="AH50" s="137">
        <f t="shared" si="15"/>
        <v>31</v>
      </c>
      <c r="AI50" s="19"/>
      <c r="AJ50" s="130">
        <f>(E50+J50+O50+T50+Y50)*16+AD50*14</f>
        <v>192</v>
      </c>
      <c r="AK50" s="131">
        <f>(F50+K50+P50+U50+Z50)*16+(AE50*14)</f>
        <v>304</v>
      </c>
    </row>
    <row r="51" spans="3:37" ht="6" customHeight="1" thickTop="1" x14ac:dyDescent="0.25">
      <c r="C51" s="20"/>
    </row>
    <row r="52" spans="3:37" ht="15" customHeight="1" x14ac:dyDescent="0.25">
      <c r="C52" s="294" t="s">
        <v>49</v>
      </c>
      <c r="D52" s="294" t="s">
        <v>42</v>
      </c>
      <c r="E52" s="294"/>
      <c r="F52" s="294"/>
      <c r="G52" s="294"/>
      <c r="H52" s="294"/>
      <c r="I52" s="294"/>
      <c r="J52" s="294"/>
      <c r="K52" s="294"/>
      <c r="L52" s="294"/>
      <c r="N52" s="294" t="s">
        <v>27</v>
      </c>
      <c r="O52" s="294"/>
      <c r="P52" s="294"/>
      <c r="Q52" s="294"/>
      <c r="R52" s="294"/>
      <c r="S52" s="294"/>
      <c r="X52" s="63"/>
      <c r="Y52" s="249" t="s">
        <v>50</v>
      </c>
      <c r="AD52" s="251"/>
    </row>
    <row r="53" spans="3:37" x14ac:dyDescent="0.25">
      <c r="C53" s="294"/>
      <c r="D53" s="294"/>
      <c r="E53" s="294"/>
      <c r="F53" s="294"/>
      <c r="G53" s="294"/>
      <c r="H53" s="294"/>
      <c r="I53" s="294"/>
      <c r="J53" s="294"/>
      <c r="K53" s="294"/>
      <c r="L53" s="294"/>
      <c r="N53" s="294"/>
      <c r="O53" s="294"/>
      <c r="P53" s="294"/>
      <c r="Q53" s="294"/>
      <c r="R53" s="294"/>
      <c r="S53" s="294"/>
      <c r="X53" s="138"/>
      <c r="Y53" s="249" t="s">
        <v>50</v>
      </c>
      <c r="AD53" s="251"/>
    </row>
    <row r="54" spans="3:37" x14ac:dyDescent="0.25">
      <c r="C54" s="294"/>
      <c r="D54" s="294"/>
      <c r="E54" s="294"/>
      <c r="F54" s="294"/>
      <c r="G54" s="294"/>
      <c r="H54" s="294"/>
      <c r="I54" s="294"/>
      <c r="J54" s="294"/>
      <c r="K54" s="294"/>
      <c r="L54" s="294"/>
      <c r="N54" s="294"/>
      <c r="O54" s="294"/>
      <c r="P54" s="294"/>
      <c r="Q54" s="294"/>
      <c r="R54" s="294"/>
      <c r="S54" s="294"/>
      <c r="X54" s="139"/>
      <c r="Y54" s="249" t="s">
        <v>50</v>
      </c>
    </row>
    <row r="55" spans="3:37" ht="15" customHeight="1" x14ac:dyDescent="0.25">
      <c r="C55" s="294" t="s">
        <v>26</v>
      </c>
      <c r="D55" s="294"/>
      <c r="E55" s="294"/>
      <c r="F55" s="294"/>
      <c r="G55" s="294"/>
      <c r="H55" s="294"/>
      <c r="I55" s="294"/>
      <c r="J55" s="294"/>
      <c r="K55" s="294"/>
      <c r="L55" s="294"/>
      <c r="N55" s="294"/>
      <c r="O55" s="294"/>
      <c r="P55" s="294"/>
      <c r="Q55" s="294"/>
      <c r="R55" s="294"/>
      <c r="S55" s="294"/>
    </row>
    <row r="56" spans="3:37" x14ac:dyDescent="0.25">
      <c r="C56" s="294"/>
      <c r="D56" s="294"/>
      <c r="E56" s="294"/>
      <c r="F56" s="294"/>
      <c r="G56" s="294"/>
      <c r="H56" s="294"/>
      <c r="I56" s="294"/>
      <c r="J56" s="294"/>
      <c r="K56" s="294"/>
      <c r="L56" s="294"/>
      <c r="N56" s="294"/>
      <c r="O56" s="294"/>
      <c r="P56" s="294"/>
      <c r="Q56" s="294"/>
      <c r="R56" s="294"/>
      <c r="S56" s="294"/>
      <c r="Y56" s="1"/>
      <c r="AB56" s="1"/>
      <c r="AC56" s="1"/>
    </row>
    <row r="57" spans="3:37" x14ac:dyDescent="0.25"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2"/>
      <c r="N57" s="252"/>
      <c r="O57" s="252"/>
      <c r="P57" s="252"/>
      <c r="Q57" s="252"/>
      <c r="R57" s="252"/>
    </row>
    <row r="58" spans="3:37" x14ac:dyDescent="0.25">
      <c r="D58" s="257"/>
      <c r="E58" s="257"/>
      <c r="F58" s="257"/>
      <c r="G58" s="257"/>
      <c r="H58" s="257"/>
      <c r="I58" s="257"/>
      <c r="J58" s="257"/>
      <c r="K58" s="257"/>
      <c r="L58" s="257"/>
    </row>
  </sheetData>
  <mergeCells count="17">
    <mergeCell ref="AM1:AP1"/>
    <mergeCell ref="A4:A27"/>
    <mergeCell ref="C55:C56"/>
    <mergeCell ref="N52:S56"/>
    <mergeCell ref="A1:AK1"/>
    <mergeCell ref="A2:A3"/>
    <mergeCell ref="C2:C3"/>
    <mergeCell ref="D2:M2"/>
    <mergeCell ref="N2:W2"/>
    <mergeCell ref="X2:AG2"/>
    <mergeCell ref="AH2:AH3"/>
    <mergeCell ref="AJ2:AJ3"/>
    <mergeCell ref="AK2:AK3"/>
    <mergeCell ref="A38:A44"/>
    <mergeCell ref="A28:A37"/>
    <mergeCell ref="C52:C54"/>
    <mergeCell ref="D52:L56"/>
  </mergeCells>
  <conditionalFormatting sqref="D48:D50 I48:I50 N48:N50 S48:S50 X48:X50 AC48:AC50">
    <cfRule type="cellIs" dxfId="13" priority="7" operator="greaterThan">
      <formula>35</formula>
    </cfRule>
  </conditionalFormatting>
  <conditionalFormatting sqref="D45:AG47">
    <cfRule type="cellIs" dxfId="12" priority="1" operator="greaterThan">
      <formula>35</formula>
    </cfRule>
  </conditionalFormatting>
  <conditionalFormatting sqref="M48:M50">
    <cfRule type="cellIs" dxfId="11" priority="5" operator="greaterThan">
      <formula>35</formula>
    </cfRule>
  </conditionalFormatting>
  <conditionalFormatting sqref="R48:R50">
    <cfRule type="cellIs" dxfId="10" priority="4" operator="greaterThan">
      <formula>35</formula>
    </cfRule>
  </conditionalFormatting>
  <conditionalFormatting sqref="W48:W50">
    <cfRule type="cellIs" dxfId="9" priority="3" operator="greaterThan">
      <formula>35</formula>
    </cfRule>
  </conditionalFormatting>
  <conditionalFormatting sqref="AB48:AB50">
    <cfRule type="cellIs" dxfId="8" priority="2" operator="greaterThan">
      <formula>35</formula>
    </cfRule>
  </conditionalFormatting>
  <pageMargins left="0.23622047244094491" right="0.23622047244094491" top="0.74803149606299213" bottom="0.35433070866141736" header="0.31496062992125984" footer="0.31496062992125984"/>
  <pageSetup paperSize="8" scale="78" orientation="landscape" r:id="rId1"/>
  <ignoredErrors>
    <ignoredError sqref="D45:F47 D50:F50" formulaRange="1"/>
    <ignoredError sqref="AJ46:AK46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DB216-285C-4D5A-941F-E2AD148E723C}">
  <sheetPr>
    <tabColor rgb="FFFFC000"/>
    <pageSetUpPr fitToPage="1"/>
  </sheetPr>
  <dimension ref="A1:AZ58"/>
  <sheetViews>
    <sheetView showGridLines="0" tabSelected="1" zoomScale="90" zoomScaleNormal="90" workbookViewId="0">
      <selection activeCell="O32" sqref="O32"/>
    </sheetView>
  </sheetViews>
  <sheetFormatPr defaultColWidth="8.85546875" defaultRowHeight="15" x14ac:dyDescent="0.25"/>
  <cols>
    <col min="1" max="1" width="5.42578125" customWidth="1"/>
    <col min="2" max="2" width="5.42578125" hidden="1" customWidth="1"/>
    <col min="3" max="3" width="47.140625" bestFit="1" customWidth="1"/>
    <col min="4" max="4" width="3.42578125" bestFit="1" customWidth="1"/>
    <col min="5" max="6" width="2.7109375" bestFit="1" customWidth="1"/>
    <col min="7" max="7" width="10.42578125" bestFit="1" customWidth="1"/>
    <col min="8" max="8" width="6.28515625" bestFit="1" customWidth="1"/>
    <col min="9" max="9" width="3.42578125" bestFit="1" customWidth="1"/>
    <col min="10" max="11" width="2.7109375" bestFit="1" customWidth="1"/>
    <col min="12" max="12" width="10.42578125" bestFit="1" customWidth="1"/>
    <col min="13" max="13" width="6.28515625" bestFit="1" customWidth="1"/>
    <col min="14" max="14" width="3.42578125" bestFit="1" customWidth="1"/>
    <col min="15" max="15" width="2.140625" bestFit="1" customWidth="1"/>
    <col min="16" max="16" width="2.7109375" bestFit="1" customWidth="1"/>
    <col min="17" max="17" width="10.42578125" bestFit="1" customWidth="1"/>
    <col min="18" max="18" width="6.28515625" bestFit="1" customWidth="1"/>
    <col min="19" max="19" width="3.42578125" bestFit="1" customWidth="1"/>
    <col min="20" max="20" width="2.140625" bestFit="1" customWidth="1"/>
    <col min="21" max="21" width="2.7109375" bestFit="1" customWidth="1"/>
    <col min="22" max="22" width="10.42578125" bestFit="1" customWidth="1"/>
    <col min="23" max="23" width="6.28515625" bestFit="1" customWidth="1"/>
    <col min="24" max="33" width="6.28515625" customWidth="1"/>
    <col min="34" max="34" width="3.42578125" bestFit="1" customWidth="1"/>
    <col min="35" max="35" width="2.140625" bestFit="1" customWidth="1"/>
    <col min="36" max="36" width="2.7109375" bestFit="1" customWidth="1"/>
    <col min="37" max="37" width="10.42578125" bestFit="1" customWidth="1"/>
    <col min="38" max="38" width="6.28515625" bestFit="1" customWidth="1"/>
    <col min="39" max="39" width="3.42578125" bestFit="1" customWidth="1"/>
    <col min="40" max="40" width="2.140625" bestFit="1" customWidth="1"/>
    <col min="41" max="41" width="2.7109375" bestFit="1" customWidth="1"/>
    <col min="42" max="42" width="10.42578125" bestFit="1" customWidth="1"/>
    <col min="43" max="43" width="6.28515625" bestFit="1" customWidth="1"/>
    <col min="44" max="44" width="9.42578125" customWidth="1"/>
    <col min="45" max="45" width="1.42578125" customWidth="1"/>
    <col min="46" max="46" width="10" customWidth="1"/>
    <col min="48" max="48" width="1.42578125" customWidth="1"/>
    <col min="49" max="49" width="3.42578125" customWidth="1"/>
    <col min="52" max="52" width="2.140625" customWidth="1"/>
    <col min="54" max="54" width="5.42578125" customWidth="1"/>
  </cols>
  <sheetData>
    <row r="1" spans="1:52" ht="16.5" thickTop="1" thickBot="1" x14ac:dyDescent="0.3">
      <c r="A1" s="297" t="s">
        <v>48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298"/>
      <c r="AP1" s="298"/>
      <c r="AQ1" s="298"/>
      <c r="AR1" s="298"/>
      <c r="AS1" s="298"/>
      <c r="AT1" s="298"/>
      <c r="AU1" s="299"/>
      <c r="AW1" s="295"/>
      <c r="AX1" s="295"/>
      <c r="AY1" s="295"/>
      <c r="AZ1" s="295"/>
    </row>
    <row r="2" spans="1:52" ht="16.5" customHeight="1" thickTop="1" thickBot="1" x14ac:dyDescent="0.3">
      <c r="A2" s="300" t="s">
        <v>8</v>
      </c>
      <c r="B2" s="258"/>
      <c r="C2" s="302" t="s">
        <v>9</v>
      </c>
      <c r="D2" s="304" t="s">
        <v>0</v>
      </c>
      <c r="E2" s="304"/>
      <c r="F2" s="304"/>
      <c r="G2" s="304"/>
      <c r="H2" s="304"/>
      <c r="I2" s="304"/>
      <c r="J2" s="304"/>
      <c r="K2" s="304"/>
      <c r="L2" s="304"/>
      <c r="M2" s="305"/>
      <c r="N2" s="306" t="s">
        <v>1</v>
      </c>
      <c r="O2" s="306"/>
      <c r="P2" s="306"/>
      <c r="Q2" s="306"/>
      <c r="R2" s="306"/>
      <c r="S2" s="306"/>
      <c r="T2" s="306"/>
      <c r="U2" s="306"/>
      <c r="V2" s="306"/>
      <c r="W2" s="307"/>
      <c r="X2" s="308" t="s">
        <v>2</v>
      </c>
      <c r="Y2" s="308"/>
      <c r="Z2" s="308"/>
      <c r="AA2" s="309"/>
      <c r="AB2" s="309"/>
      <c r="AC2" s="309"/>
      <c r="AD2" s="309"/>
      <c r="AE2" s="309"/>
      <c r="AF2" s="309"/>
      <c r="AG2" s="310"/>
      <c r="AH2" s="315" t="s">
        <v>53</v>
      </c>
      <c r="AI2" s="315"/>
      <c r="AJ2" s="315"/>
      <c r="AK2" s="316"/>
      <c r="AL2" s="316"/>
      <c r="AM2" s="316"/>
      <c r="AN2" s="316"/>
      <c r="AO2" s="316"/>
      <c r="AP2" s="316"/>
      <c r="AQ2" s="317"/>
      <c r="AR2" s="311" t="s">
        <v>41</v>
      </c>
      <c r="AS2" s="18"/>
      <c r="AT2" s="313" t="s">
        <v>24</v>
      </c>
      <c r="AU2" s="287" t="s">
        <v>25</v>
      </c>
    </row>
    <row r="3" spans="1:52" ht="16.5" thickTop="1" thickBot="1" x14ac:dyDescent="0.3">
      <c r="A3" s="301"/>
      <c r="B3" s="224"/>
      <c r="C3" s="303"/>
      <c r="D3" s="265" t="s">
        <v>10</v>
      </c>
      <c r="E3" s="266" t="s">
        <v>11</v>
      </c>
      <c r="F3" s="266" t="s">
        <v>3</v>
      </c>
      <c r="G3" s="267" t="s">
        <v>12</v>
      </c>
      <c r="H3" s="268" t="s">
        <v>13</v>
      </c>
      <c r="I3" s="221" t="s">
        <v>14</v>
      </c>
      <c r="J3" s="222" t="s">
        <v>11</v>
      </c>
      <c r="K3" s="222" t="s">
        <v>3</v>
      </c>
      <c r="L3" s="222" t="s">
        <v>12</v>
      </c>
      <c r="M3" s="223" t="s">
        <v>13</v>
      </c>
      <c r="N3" s="265" t="s">
        <v>10</v>
      </c>
      <c r="O3" s="266" t="s">
        <v>11</v>
      </c>
      <c r="P3" s="266" t="s">
        <v>3</v>
      </c>
      <c r="Q3" s="267" t="s">
        <v>12</v>
      </c>
      <c r="R3" s="268" t="s">
        <v>13</v>
      </c>
      <c r="S3" s="221" t="s">
        <v>14</v>
      </c>
      <c r="T3" s="222" t="s">
        <v>11</v>
      </c>
      <c r="U3" s="222" t="s">
        <v>3</v>
      </c>
      <c r="V3" s="222" t="s">
        <v>12</v>
      </c>
      <c r="W3" s="223" t="s">
        <v>13</v>
      </c>
      <c r="X3" s="265" t="s">
        <v>10</v>
      </c>
      <c r="Y3" s="266" t="s">
        <v>11</v>
      </c>
      <c r="Z3" s="266" t="s">
        <v>3</v>
      </c>
      <c r="AA3" s="267" t="s">
        <v>12</v>
      </c>
      <c r="AB3" s="268" t="s">
        <v>13</v>
      </c>
      <c r="AC3" s="221" t="s">
        <v>14</v>
      </c>
      <c r="AD3" s="222" t="s">
        <v>11</v>
      </c>
      <c r="AE3" s="222" t="s">
        <v>3</v>
      </c>
      <c r="AF3" s="222" t="s">
        <v>12</v>
      </c>
      <c r="AG3" s="223" t="s">
        <v>13</v>
      </c>
      <c r="AH3" s="265" t="s">
        <v>10</v>
      </c>
      <c r="AI3" s="266" t="s">
        <v>11</v>
      </c>
      <c r="AJ3" s="266" t="s">
        <v>3</v>
      </c>
      <c r="AK3" s="267" t="s">
        <v>12</v>
      </c>
      <c r="AL3" s="268" t="s">
        <v>13</v>
      </c>
      <c r="AM3" s="221" t="s">
        <v>14</v>
      </c>
      <c r="AN3" s="222" t="s">
        <v>11</v>
      </c>
      <c r="AO3" s="222" t="s">
        <v>3</v>
      </c>
      <c r="AP3" s="222" t="s">
        <v>12</v>
      </c>
      <c r="AQ3" s="223" t="s">
        <v>13</v>
      </c>
      <c r="AR3" s="312"/>
      <c r="AS3" s="18"/>
      <c r="AT3" s="314"/>
      <c r="AU3" s="288"/>
    </row>
    <row r="4" spans="1:52" ht="15.75" hidden="1" thickTop="1" x14ac:dyDescent="0.25">
      <c r="A4" s="296" t="s">
        <v>4</v>
      </c>
      <c r="B4" s="220"/>
      <c r="C4" s="140"/>
      <c r="D4" s="54"/>
      <c r="E4" s="15"/>
      <c r="F4" s="15"/>
      <c r="G4" s="6"/>
      <c r="H4" s="7"/>
      <c r="I4" s="54"/>
      <c r="J4" s="15"/>
      <c r="K4" s="15"/>
      <c r="L4" s="6"/>
      <c r="M4" s="7"/>
      <c r="N4" s="54"/>
      <c r="O4" s="15"/>
      <c r="P4" s="15"/>
      <c r="Q4" s="6"/>
      <c r="R4" s="7"/>
      <c r="S4" s="5"/>
      <c r="T4" s="17"/>
      <c r="U4" s="17"/>
      <c r="V4" s="6"/>
      <c r="W4" s="7"/>
      <c r="X4" s="54"/>
      <c r="Y4" s="15"/>
      <c r="Z4" s="15"/>
      <c r="AA4" s="6"/>
      <c r="AB4" s="7"/>
      <c r="AC4" s="54"/>
      <c r="AD4" s="15"/>
      <c r="AE4" s="15"/>
      <c r="AF4" s="6"/>
      <c r="AG4" s="7"/>
      <c r="AH4" s="54"/>
      <c r="AI4" s="15"/>
      <c r="AJ4" s="15"/>
      <c r="AK4" s="6"/>
      <c r="AL4" s="7"/>
      <c r="AM4" s="54"/>
      <c r="AN4" s="15"/>
      <c r="AO4" s="15"/>
      <c r="AP4" s="6"/>
      <c r="AQ4" s="7"/>
      <c r="AR4" s="12">
        <f>D4+I4+N4+S4+AH4+AM4</f>
        <v>0</v>
      </c>
      <c r="AS4" s="18"/>
      <c r="AT4" s="30">
        <f t="shared" ref="AT4:AT19" si="0">(E4+J4+O4+T4+AI4)*16+(AN4*14)</f>
        <v>0</v>
      </c>
      <c r="AU4" s="32">
        <f t="shared" ref="AU4:AU19" si="1">(F4+K4+P4+U4+AJ4)*16+(AO4*14)</f>
        <v>0</v>
      </c>
    </row>
    <row r="5" spans="1:52" ht="16.5" thickTop="1" x14ac:dyDescent="0.25">
      <c r="A5" s="296"/>
      <c r="B5" s="225">
        <v>1</v>
      </c>
      <c r="C5" s="140"/>
      <c r="D5" s="54">
        <v>3</v>
      </c>
      <c r="E5" s="15">
        <v>3</v>
      </c>
      <c r="F5" s="15">
        <v>0</v>
      </c>
      <c r="G5" s="6" t="s">
        <v>7</v>
      </c>
      <c r="H5" s="7"/>
      <c r="I5" s="54"/>
      <c r="J5" s="15"/>
      <c r="K5" s="15"/>
      <c r="L5" s="6"/>
      <c r="M5" s="7"/>
      <c r="N5" s="54"/>
      <c r="O5" s="15"/>
      <c r="P5" s="15"/>
      <c r="Q5" s="6"/>
      <c r="R5" s="7"/>
      <c r="S5" s="5"/>
      <c r="T5" s="17"/>
      <c r="U5" s="17"/>
      <c r="V5" s="6"/>
      <c r="W5" s="7"/>
      <c r="X5" s="54"/>
      <c r="Y5" s="15"/>
      <c r="Z5" s="15"/>
      <c r="AA5" s="6"/>
      <c r="AB5" s="7"/>
      <c r="AC5" s="54"/>
      <c r="AD5" s="15"/>
      <c r="AE5" s="15"/>
      <c r="AF5" s="6"/>
      <c r="AG5" s="256"/>
      <c r="AH5" s="272"/>
      <c r="AI5" s="273"/>
      <c r="AJ5" s="273"/>
      <c r="AK5" s="274"/>
      <c r="AL5" s="275"/>
      <c r="AM5" s="54"/>
      <c r="AN5" s="15"/>
      <c r="AO5" s="15"/>
      <c r="AP5" s="6"/>
      <c r="AQ5" s="256"/>
      <c r="AR5" s="219">
        <f>D5+I5+N5+S5+AH5+AM5</f>
        <v>3</v>
      </c>
      <c r="AS5" s="18"/>
      <c r="AT5" s="217">
        <f t="shared" si="0"/>
        <v>48</v>
      </c>
      <c r="AU5" s="218">
        <f t="shared" si="1"/>
        <v>0</v>
      </c>
      <c r="AW5" t="s">
        <v>17</v>
      </c>
    </row>
    <row r="6" spans="1:52" ht="15.75" x14ac:dyDescent="0.25">
      <c r="A6" s="296"/>
      <c r="B6" s="226">
        <v>2</v>
      </c>
      <c r="C6" s="141"/>
      <c r="D6" s="33"/>
      <c r="E6" s="14"/>
      <c r="F6" s="14"/>
      <c r="G6" s="2"/>
      <c r="H6" s="3"/>
      <c r="I6" s="33"/>
      <c r="J6" s="16"/>
      <c r="K6" s="16"/>
      <c r="L6" s="2"/>
      <c r="M6" s="3"/>
      <c r="N6" s="4"/>
      <c r="O6" s="14"/>
      <c r="P6" s="14"/>
      <c r="Q6" s="2"/>
      <c r="R6" s="3"/>
      <c r="S6" s="4"/>
      <c r="T6" s="16"/>
      <c r="U6" s="16"/>
      <c r="V6" s="2"/>
      <c r="W6" s="3"/>
      <c r="X6" s="4"/>
      <c r="Y6" s="14"/>
      <c r="Z6" s="14"/>
      <c r="AA6" s="2"/>
      <c r="AB6" s="3"/>
      <c r="AC6" s="4"/>
      <c r="AD6" s="16"/>
      <c r="AE6" s="16"/>
      <c r="AF6" s="2"/>
      <c r="AG6" s="11"/>
      <c r="AH6" s="276"/>
      <c r="AI6" s="277"/>
      <c r="AJ6" s="277"/>
      <c r="AK6" s="278"/>
      <c r="AL6" s="279"/>
      <c r="AM6" s="4"/>
      <c r="AN6" s="16"/>
      <c r="AO6" s="16"/>
      <c r="AP6" s="2"/>
      <c r="AQ6" s="11"/>
      <c r="AR6" s="13">
        <f t="shared" ref="AR6:AR50" si="2">D6+I6+N6+S6+AH6+AM6</f>
        <v>0</v>
      </c>
      <c r="AS6" s="19"/>
      <c r="AT6" s="29">
        <f t="shared" si="0"/>
        <v>0</v>
      </c>
      <c r="AU6" s="31">
        <f t="shared" si="1"/>
        <v>0</v>
      </c>
      <c r="AW6" t="s">
        <v>18</v>
      </c>
    </row>
    <row r="7" spans="1:52" ht="15.75" x14ac:dyDescent="0.25">
      <c r="A7" s="296"/>
      <c r="B7" s="225">
        <v>3</v>
      </c>
      <c r="C7" s="140"/>
      <c r="D7" s="33">
        <v>2</v>
      </c>
      <c r="E7" s="14">
        <v>2</v>
      </c>
      <c r="F7" s="14">
        <v>0</v>
      </c>
      <c r="G7" s="2" t="s">
        <v>6</v>
      </c>
      <c r="H7" s="3"/>
      <c r="I7" s="33"/>
      <c r="J7" s="16"/>
      <c r="K7" s="16"/>
      <c r="L7" s="2"/>
      <c r="M7" s="3"/>
      <c r="N7" s="4"/>
      <c r="O7" s="14"/>
      <c r="P7" s="14"/>
      <c r="Q7" s="2"/>
      <c r="R7" s="3"/>
      <c r="S7" s="4"/>
      <c r="T7" s="16"/>
      <c r="U7" s="16"/>
      <c r="V7" s="2"/>
      <c r="W7" s="3"/>
      <c r="X7" s="4"/>
      <c r="Y7" s="14"/>
      <c r="Z7" s="14"/>
      <c r="AA7" s="2"/>
      <c r="AB7" s="3"/>
      <c r="AC7" s="4"/>
      <c r="AD7" s="16"/>
      <c r="AE7" s="16"/>
      <c r="AF7" s="2"/>
      <c r="AG7" s="11"/>
      <c r="AH7" s="276"/>
      <c r="AI7" s="277"/>
      <c r="AJ7" s="277"/>
      <c r="AK7" s="278"/>
      <c r="AL7" s="279"/>
      <c r="AM7" s="4"/>
      <c r="AN7" s="16"/>
      <c r="AO7" s="16"/>
      <c r="AP7" s="2"/>
      <c r="AQ7" s="11"/>
      <c r="AR7" s="13">
        <f t="shared" si="2"/>
        <v>2</v>
      </c>
      <c r="AS7" s="19"/>
      <c r="AT7" s="29">
        <f t="shared" si="0"/>
        <v>32</v>
      </c>
      <c r="AU7" s="31">
        <f t="shared" si="1"/>
        <v>0</v>
      </c>
      <c r="AW7" t="s">
        <v>19</v>
      </c>
    </row>
    <row r="8" spans="1:52" ht="15.75" x14ac:dyDescent="0.25">
      <c r="A8" s="296"/>
      <c r="B8" s="225">
        <v>4</v>
      </c>
      <c r="C8" s="140"/>
      <c r="D8" s="33">
        <v>2</v>
      </c>
      <c r="E8" s="14">
        <v>1</v>
      </c>
      <c r="F8" s="14">
        <v>1</v>
      </c>
      <c r="G8" s="2"/>
      <c r="H8" s="3"/>
      <c r="I8" s="4"/>
      <c r="J8" s="16"/>
      <c r="K8" s="16"/>
      <c r="L8" s="2"/>
      <c r="M8" s="3"/>
      <c r="N8" s="4"/>
      <c r="O8" s="14"/>
      <c r="P8" s="14"/>
      <c r="Q8" s="2"/>
      <c r="R8" s="3"/>
      <c r="S8" s="4"/>
      <c r="T8" s="16"/>
      <c r="U8" s="16"/>
      <c r="V8" s="2"/>
      <c r="W8" s="3"/>
      <c r="X8" s="4"/>
      <c r="Y8" s="14"/>
      <c r="Z8" s="14"/>
      <c r="AA8" s="2"/>
      <c r="AB8" s="3"/>
      <c r="AC8" s="4"/>
      <c r="AD8" s="16"/>
      <c r="AE8" s="16"/>
      <c r="AF8" s="2"/>
      <c r="AG8" s="11"/>
      <c r="AH8" s="276"/>
      <c r="AI8" s="277"/>
      <c r="AJ8" s="277"/>
      <c r="AK8" s="278"/>
      <c r="AL8" s="279"/>
      <c r="AM8" s="4"/>
      <c r="AN8" s="16"/>
      <c r="AO8" s="16"/>
      <c r="AP8" s="2"/>
      <c r="AQ8" s="11"/>
      <c r="AR8" s="13">
        <f t="shared" si="2"/>
        <v>2</v>
      </c>
      <c r="AS8" s="19"/>
      <c r="AT8" s="29">
        <f t="shared" si="0"/>
        <v>16</v>
      </c>
      <c r="AU8" s="31">
        <f t="shared" si="1"/>
        <v>16</v>
      </c>
      <c r="AW8" t="s">
        <v>23</v>
      </c>
    </row>
    <row r="9" spans="1:52" ht="15.75" x14ac:dyDescent="0.25">
      <c r="A9" s="296"/>
      <c r="B9" s="225">
        <v>5</v>
      </c>
      <c r="C9" s="140"/>
      <c r="D9" s="33">
        <v>3</v>
      </c>
      <c r="E9" s="14">
        <v>2</v>
      </c>
      <c r="F9" s="14">
        <v>1</v>
      </c>
      <c r="G9" s="34"/>
      <c r="H9" s="35"/>
      <c r="I9" s="4"/>
      <c r="J9" s="14"/>
      <c r="K9" s="14"/>
      <c r="L9" s="2"/>
      <c r="M9" s="3"/>
      <c r="N9" s="4"/>
      <c r="O9" s="14"/>
      <c r="P9" s="14"/>
      <c r="Q9" s="2"/>
      <c r="R9" s="3"/>
      <c r="S9" s="4"/>
      <c r="T9" s="16"/>
      <c r="U9" s="16"/>
      <c r="V9" s="2"/>
      <c r="W9" s="3"/>
      <c r="X9" s="4"/>
      <c r="Y9" s="14"/>
      <c r="Z9" s="14"/>
      <c r="AA9" s="2"/>
      <c r="AB9" s="3"/>
      <c r="AC9" s="4"/>
      <c r="AD9" s="16"/>
      <c r="AE9" s="16"/>
      <c r="AF9" s="2"/>
      <c r="AG9" s="11"/>
      <c r="AH9" s="276"/>
      <c r="AI9" s="277"/>
      <c r="AJ9" s="277"/>
      <c r="AK9" s="278"/>
      <c r="AL9" s="279"/>
      <c r="AM9" s="4"/>
      <c r="AN9" s="16"/>
      <c r="AO9" s="16"/>
      <c r="AP9" s="2"/>
      <c r="AQ9" s="11"/>
      <c r="AR9" s="13">
        <f t="shared" si="2"/>
        <v>3</v>
      </c>
      <c r="AS9" s="19"/>
      <c r="AT9" s="29">
        <f t="shared" si="0"/>
        <v>32</v>
      </c>
      <c r="AU9" s="31">
        <f t="shared" si="1"/>
        <v>16</v>
      </c>
      <c r="AW9" t="s">
        <v>20</v>
      </c>
    </row>
    <row r="10" spans="1:52" ht="15.75" x14ac:dyDescent="0.25">
      <c r="A10" s="296"/>
      <c r="B10" s="226">
        <v>6</v>
      </c>
      <c r="C10" s="141"/>
      <c r="D10" s="4"/>
      <c r="E10" s="14"/>
      <c r="F10" s="14"/>
      <c r="G10" s="2"/>
      <c r="H10" s="3"/>
      <c r="I10" s="4"/>
      <c r="J10" s="16"/>
      <c r="K10" s="16"/>
      <c r="L10" s="2"/>
      <c r="M10" s="3"/>
      <c r="N10" s="33"/>
      <c r="O10" s="14"/>
      <c r="P10" s="14"/>
      <c r="Q10" s="2"/>
      <c r="R10" s="3"/>
      <c r="S10" s="33"/>
      <c r="T10" s="16"/>
      <c r="U10" s="16"/>
      <c r="V10" s="2"/>
      <c r="W10" s="3"/>
      <c r="X10" s="4"/>
      <c r="Y10" s="14"/>
      <c r="Z10" s="14"/>
      <c r="AA10" s="2"/>
      <c r="AB10" s="3"/>
      <c r="AC10" s="4"/>
      <c r="AD10" s="16"/>
      <c r="AE10" s="16"/>
      <c r="AF10" s="2"/>
      <c r="AG10" s="11"/>
      <c r="AH10" s="276"/>
      <c r="AI10" s="277"/>
      <c r="AJ10" s="277"/>
      <c r="AK10" s="278"/>
      <c r="AL10" s="279"/>
      <c r="AM10" s="4"/>
      <c r="AN10" s="16"/>
      <c r="AO10" s="16"/>
      <c r="AP10" s="2"/>
      <c r="AQ10" s="11"/>
      <c r="AR10" s="13">
        <f t="shared" si="2"/>
        <v>0</v>
      </c>
      <c r="AS10" s="19"/>
      <c r="AT10" s="29">
        <f t="shared" si="0"/>
        <v>0</v>
      </c>
      <c r="AU10" s="31">
        <f t="shared" si="1"/>
        <v>0</v>
      </c>
      <c r="AW10" t="s">
        <v>21</v>
      </c>
    </row>
    <row r="11" spans="1:52" ht="15.75" x14ac:dyDescent="0.25">
      <c r="A11" s="296"/>
      <c r="B11" s="225">
        <v>7</v>
      </c>
      <c r="C11" s="140"/>
      <c r="D11" s="4"/>
      <c r="E11" s="14"/>
      <c r="F11" s="14"/>
      <c r="G11" s="2"/>
      <c r="H11" s="3"/>
      <c r="I11" s="4"/>
      <c r="J11" s="16"/>
      <c r="K11" s="16"/>
      <c r="L11" s="2"/>
      <c r="M11" s="3"/>
      <c r="N11" s="4"/>
      <c r="O11" s="14"/>
      <c r="P11" s="14"/>
      <c r="Q11" s="2"/>
      <c r="R11" s="3"/>
      <c r="S11" s="4"/>
      <c r="T11" s="16"/>
      <c r="U11" s="16"/>
      <c r="V11" s="2"/>
      <c r="W11" s="3"/>
      <c r="X11" s="4"/>
      <c r="Y11" s="14"/>
      <c r="Z11" s="14"/>
      <c r="AA11" s="2"/>
      <c r="AB11" s="3"/>
      <c r="AC11" s="4"/>
      <c r="AD11" s="16"/>
      <c r="AE11" s="16"/>
      <c r="AF11" s="2"/>
      <c r="AG11" s="11"/>
      <c r="AH11" s="276"/>
      <c r="AI11" s="277"/>
      <c r="AJ11" s="277"/>
      <c r="AK11" s="278"/>
      <c r="AL11" s="279"/>
      <c r="AM11" s="4"/>
      <c r="AN11" s="16"/>
      <c r="AO11" s="16"/>
      <c r="AP11" s="2"/>
      <c r="AQ11" s="11"/>
      <c r="AR11" s="13">
        <f t="shared" si="2"/>
        <v>0</v>
      </c>
      <c r="AS11" s="19"/>
      <c r="AT11" s="29">
        <f t="shared" si="0"/>
        <v>0</v>
      </c>
      <c r="AU11" s="31">
        <f t="shared" si="1"/>
        <v>0</v>
      </c>
      <c r="AW11" t="s">
        <v>45</v>
      </c>
    </row>
    <row r="12" spans="1:52" ht="15.75" x14ac:dyDescent="0.25">
      <c r="A12" s="296"/>
      <c r="B12" s="225">
        <v>8</v>
      </c>
      <c r="C12" s="140"/>
      <c r="D12" s="4">
        <v>2</v>
      </c>
      <c r="E12" s="14">
        <v>1</v>
      </c>
      <c r="F12" s="14">
        <v>1</v>
      </c>
      <c r="G12" s="2"/>
      <c r="H12" s="3"/>
      <c r="I12" s="4"/>
      <c r="J12" s="14"/>
      <c r="K12" s="14"/>
      <c r="L12" s="2"/>
      <c r="M12" s="3"/>
      <c r="N12" s="4"/>
      <c r="O12" s="14"/>
      <c r="P12" s="14"/>
      <c r="Q12" s="2"/>
      <c r="R12" s="3"/>
      <c r="S12" s="4"/>
      <c r="T12" s="16"/>
      <c r="U12" s="16"/>
      <c r="V12" s="2"/>
      <c r="W12" s="3"/>
      <c r="X12" s="4"/>
      <c r="Y12" s="14"/>
      <c r="Z12" s="14"/>
      <c r="AA12" s="2"/>
      <c r="AB12" s="3"/>
      <c r="AC12" s="4"/>
      <c r="AD12" s="16"/>
      <c r="AE12" s="16"/>
      <c r="AF12" s="2"/>
      <c r="AG12" s="11"/>
      <c r="AH12" s="276"/>
      <c r="AI12" s="277"/>
      <c r="AJ12" s="277"/>
      <c r="AK12" s="278"/>
      <c r="AL12" s="279"/>
      <c r="AM12" s="4"/>
      <c r="AN12" s="16"/>
      <c r="AO12" s="16"/>
      <c r="AP12" s="2"/>
      <c r="AQ12" s="11"/>
      <c r="AR12" s="13">
        <f t="shared" si="2"/>
        <v>2</v>
      </c>
      <c r="AS12" s="19"/>
      <c r="AT12" s="29">
        <f t="shared" si="0"/>
        <v>16</v>
      </c>
      <c r="AU12" s="31">
        <f t="shared" si="1"/>
        <v>16</v>
      </c>
      <c r="AW12" t="s">
        <v>22</v>
      </c>
    </row>
    <row r="13" spans="1:52" ht="15.75" x14ac:dyDescent="0.25">
      <c r="A13" s="296"/>
      <c r="B13" s="226">
        <v>9</v>
      </c>
      <c r="C13" s="140"/>
      <c r="D13" s="4">
        <v>2</v>
      </c>
      <c r="E13" s="14">
        <v>1</v>
      </c>
      <c r="F13" s="14">
        <v>1</v>
      </c>
      <c r="G13" s="2"/>
      <c r="H13" s="3"/>
      <c r="I13" s="4"/>
      <c r="J13" s="16"/>
      <c r="K13" s="16"/>
      <c r="L13" s="2"/>
      <c r="M13" s="3"/>
      <c r="N13" s="33"/>
      <c r="O13" s="14"/>
      <c r="P13" s="14"/>
      <c r="Q13" s="34"/>
      <c r="R13" s="35"/>
      <c r="S13" s="33"/>
      <c r="T13" s="16"/>
      <c r="U13" s="16"/>
      <c r="V13" s="34"/>
      <c r="W13" s="35"/>
      <c r="X13" s="33"/>
      <c r="Y13" s="14"/>
      <c r="Z13" s="14"/>
      <c r="AA13" s="34"/>
      <c r="AB13" s="35"/>
      <c r="AC13" s="33"/>
      <c r="AD13" s="16"/>
      <c r="AE13" s="16"/>
      <c r="AF13" s="34"/>
      <c r="AG13" s="36"/>
      <c r="AH13" s="280"/>
      <c r="AI13" s="277"/>
      <c r="AJ13" s="277"/>
      <c r="AK13" s="281"/>
      <c r="AL13" s="282"/>
      <c r="AM13" s="33"/>
      <c r="AN13" s="16"/>
      <c r="AO13" s="16"/>
      <c r="AP13" s="34"/>
      <c r="AQ13" s="36"/>
      <c r="AR13" s="13">
        <f t="shared" si="2"/>
        <v>2</v>
      </c>
      <c r="AS13" s="19"/>
      <c r="AT13" s="29">
        <f t="shared" si="0"/>
        <v>16</v>
      </c>
      <c r="AU13" s="31">
        <f t="shared" si="1"/>
        <v>16</v>
      </c>
    </row>
    <row r="14" spans="1:52" ht="15.75" x14ac:dyDescent="0.25">
      <c r="A14" s="296"/>
      <c r="B14" s="227">
        <v>10</v>
      </c>
      <c r="C14" s="141"/>
      <c r="D14" s="4"/>
      <c r="E14" s="14"/>
      <c r="F14" s="14"/>
      <c r="G14" s="2"/>
      <c r="H14" s="3"/>
      <c r="J14" s="25"/>
      <c r="L14" s="25"/>
      <c r="N14" s="4"/>
      <c r="O14" s="16"/>
      <c r="P14" s="16"/>
      <c r="Q14" s="2"/>
      <c r="R14" s="3"/>
      <c r="S14" s="33"/>
      <c r="T14" s="16"/>
      <c r="U14" s="16"/>
      <c r="V14" s="34"/>
      <c r="W14" s="35"/>
      <c r="X14" s="33"/>
      <c r="Y14" s="14"/>
      <c r="Z14" s="14"/>
      <c r="AA14" s="34"/>
      <c r="AB14" s="35"/>
      <c r="AC14" s="33"/>
      <c r="AD14" s="16"/>
      <c r="AE14" s="16"/>
      <c r="AF14" s="34"/>
      <c r="AG14" s="36"/>
      <c r="AH14" s="280"/>
      <c r="AI14" s="277"/>
      <c r="AJ14" s="277"/>
      <c r="AK14" s="281"/>
      <c r="AL14" s="282"/>
      <c r="AM14" s="33"/>
      <c r="AN14" s="16"/>
      <c r="AO14" s="16"/>
      <c r="AP14" s="34"/>
      <c r="AQ14" s="36"/>
      <c r="AR14" s="13">
        <f>D14+I14+N14+S14+AH14+AM14</f>
        <v>0</v>
      </c>
      <c r="AS14" s="19"/>
      <c r="AT14" s="29">
        <f t="shared" si="0"/>
        <v>0</v>
      </c>
      <c r="AU14" s="31">
        <f t="shared" si="1"/>
        <v>0</v>
      </c>
    </row>
    <row r="15" spans="1:52" ht="15.75" x14ac:dyDescent="0.25">
      <c r="A15" s="296"/>
      <c r="B15" s="225">
        <v>11</v>
      </c>
      <c r="C15" s="140"/>
      <c r="D15" s="4">
        <v>2</v>
      </c>
      <c r="E15" s="14">
        <v>1</v>
      </c>
      <c r="F15" s="14">
        <v>1</v>
      </c>
      <c r="G15" s="2"/>
      <c r="H15" s="3"/>
      <c r="I15" s="33"/>
      <c r="J15" s="16"/>
      <c r="K15" s="16"/>
      <c r="L15" s="2"/>
      <c r="M15" s="3"/>
      <c r="N15" s="33"/>
      <c r="O15" s="14"/>
      <c r="P15" s="14"/>
      <c r="Q15" s="34"/>
      <c r="R15" s="35"/>
      <c r="S15" s="33"/>
      <c r="T15" s="16"/>
      <c r="U15" s="16"/>
      <c r="V15" s="34"/>
      <c r="W15" s="35"/>
      <c r="X15" s="33"/>
      <c r="Y15" s="14"/>
      <c r="Z15" s="14"/>
      <c r="AA15" s="34"/>
      <c r="AB15" s="35"/>
      <c r="AC15" s="33"/>
      <c r="AD15" s="16"/>
      <c r="AE15" s="16"/>
      <c r="AF15" s="34"/>
      <c r="AG15" s="36"/>
      <c r="AH15" s="280"/>
      <c r="AI15" s="277"/>
      <c r="AJ15" s="277"/>
      <c r="AK15" s="281"/>
      <c r="AL15" s="282"/>
      <c r="AM15" s="33"/>
      <c r="AN15" s="16"/>
      <c r="AO15" s="16"/>
      <c r="AP15" s="34"/>
      <c r="AQ15" s="36"/>
      <c r="AR15" s="13">
        <f t="shared" si="2"/>
        <v>2</v>
      </c>
      <c r="AS15" s="19"/>
      <c r="AT15" s="29">
        <f t="shared" si="0"/>
        <v>16</v>
      </c>
      <c r="AU15" s="31">
        <f t="shared" si="1"/>
        <v>16</v>
      </c>
    </row>
    <row r="16" spans="1:52" ht="15.75" x14ac:dyDescent="0.25">
      <c r="A16" s="296"/>
      <c r="B16" s="225">
        <v>12</v>
      </c>
      <c r="C16" s="140"/>
      <c r="D16" s="4"/>
      <c r="E16" s="14"/>
      <c r="F16" s="14"/>
      <c r="G16" s="2"/>
      <c r="H16" s="3"/>
      <c r="I16" s="4"/>
      <c r="J16" s="16"/>
      <c r="K16" s="16"/>
      <c r="L16" s="2"/>
      <c r="M16" s="3"/>
      <c r="N16" s="33"/>
      <c r="O16" s="14"/>
      <c r="P16" s="14"/>
      <c r="Q16" s="34"/>
      <c r="R16" s="35"/>
      <c r="S16" s="33"/>
      <c r="T16" s="16"/>
      <c r="U16" s="16"/>
      <c r="V16" s="34"/>
      <c r="W16" s="35"/>
      <c r="X16" s="33"/>
      <c r="Y16" s="14"/>
      <c r="Z16" s="14"/>
      <c r="AA16" s="34"/>
      <c r="AB16" s="35"/>
      <c r="AC16" s="33"/>
      <c r="AD16" s="16"/>
      <c r="AE16" s="16"/>
      <c r="AF16" s="34"/>
      <c r="AG16" s="36"/>
      <c r="AH16" s="280"/>
      <c r="AI16" s="277"/>
      <c r="AJ16" s="277"/>
      <c r="AK16" s="281"/>
      <c r="AL16" s="282"/>
      <c r="AM16" s="33"/>
      <c r="AN16" s="16"/>
      <c r="AO16" s="16"/>
      <c r="AP16" s="34"/>
      <c r="AQ16" s="36"/>
      <c r="AR16" s="13">
        <f t="shared" si="2"/>
        <v>0</v>
      </c>
      <c r="AS16" s="19"/>
      <c r="AT16" s="29">
        <f t="shared" si="0"/>
        <v>0</v>
      </c>
      <c r="AU16" s="31">
        <f t="shared" si="1"/>
        <v>0</v>
      </c>
    </row>
    <row r="17" spans="1:47" ht="15.75" x14ac:dyDescent="0.25">
      <c r="A17" s="296"/>
      <c r="B17" s="226">
        <v>13</v>
      </c>
      <c r="C17" s="140"/>
      <c r="D17" s="4"/>
      <c r="E17" s="14"/>
      <c r="F17" s="14"/>
      <c r="G17" s="2"/>
      <c r="H17" s="3"/>
      <c r="I17" s="4"/>
      <c r="J17" s="16"/>
      <c r="K17" s="16"/>
      <c r="L17" s="2"/>
      <c r="M17" s="3"/>
      <c r="N17" s="33"/>
      <c r="O17" s="14"/>
      <c r="P17" s="14"/>
      <c r="Q17" s="34"/>
      <c r="R17" s="35"/>
      <c r="S17" s="4"/>
      <c r="T17" s="16"/>
      <c r="U17" s="16"/>
      <c r="V17" s="2"/>
      <c r="W17" s="3"/>
      <c r="X17" s="33"/>
      <c r="Y17" s="14"/>
      <c r="Z17" s="14"/>
      <c r="AA17" s="34"/>
      <c r="AB17" s="35"/>
      <c r="AC17" s="33"/>
      <c r="AD17" s="16"/>
      <c r="AE17" s="16"/>
      <c r="AF17" s="34"/>
      <c r="AG17" s="36"/>
      <c r="AH17" s="280"/>
      <c r="AI17" s="277"/>
      <c r="AJ17" s="277"/>
      <c r="AK17" s="281"/>
      <c r="AL17" s="282"/>
      <c r="AM17" s="33"/>
      <c r="AN17" s="16"/>
      <c r="AO17" s="16"/>
      <c r="AP17" s="34"/>
      <c r="AQ17" s="36"/>
      <c r="AR17" s="13">
        <f t="shared" si="2"/>
        <v>0</v>
      </c>
      <c r="AS17" s="19"/>
      <c r="AT17" s="29">
        <f t="shared" si="0"/>
        <v>0</v>
      </c>
      <c r="AU17" s="31">
        <f t="shared" si="1"/>
        <v>0</v>
      </c>
    </row>
    <row r="18" spans="1:47" ht="15.75" customHeight="1" x14ac:dyDescent="0.25">
      <c r="A18" s="296"/>
      <c r="B18" s="225">
        <v>14</v>
      </c>
      <c r="C18" s="140"/>
      <c r="D18" s="4"/>
      <c r="E18" s="14"/>
      <c r="F18" s="14"/>
      <c r="G18" s="2"/>
      <c r="H18" s="3"/>
      <c r="I18" s="33"/>
      <c r="J18" s="16"/>
      <c r="K18" s="16"/>
      <c r="L18" s="34"/>
      <c r="M18" s="35"/>
      <c r="N18" s="33"/>
      <c r="O18" s="14"/>
      <c r="P18" s="14"/>
      <c r="Q18" s="34"/>
      <c r="R18" s="35"/>
      <c r="S18" s="33"/>
      <c r="T18" s="16"/>
      <c r="U18" s="16"/>
      <c r="V18" s="34"/>
      <c r="W18" s="35"/>
      <c r="X18" s="33"/>
      <c r="Y18" s="14"/>
      <c r="Z18" s="14"/>
      <c r="AA18" s="34"/>
      <c r="AB18" s="35"/>
      <c r="AC18" s="33"/>
      <c r="AD18" s="16"/>
      <c r="AE18" s="16"/>
      <c r="AF18" s="34"/>
      <c r="AG18" s="36"/>
      <c r="AH18" s="280"/>
      <c r="AI18" s="277"/>
      <c r="AJ18" s="277"/>
      <c r="AK18" s="281"/>
      <c r="AL18" s="282"/>
      <c r="AM18" s="33"/>
      <c r="AN18" s="16"/>
      <c r="AO18" s="16"/>
      <c r="AP18" s="34"/>
      <c r="AQ18" s="36"/>
      <c r="AR18" s="13">
        <f t="shared" si="2"/>
        <v>0</v>
      </c>
      <c r="AS18" s="19"/>
      <c r="AT18" s="29">
        <f t="shared" si="0"/>
        <v>0</v>
      </c>
      <c r="AU18" s="31">
        <f t="shared" si="1"/>
        <v>0</v>
      </c>
    </row>
    <row r="19" spans="1:47" ht="15.75" x14ac:dyDescent="0.25">
      <c r="A19" s="296"/>
      <c r="B19" s="225">
        <v>15</v>
      </c>
      <c r="C19" s="141"/>
      <c r="D19" s="33">
        <v>14</v>
      </c>
      <c r="E19" s="14">
        <v>0</v>
      </c>
      <c r="F19" s="14">
        <v>14</v>
      </c>
      <c r="G19" s="2"/>
      <c r="H19" s="3"/>
      <c r="I19" s="42"/>
      <c r="J19" s="41"/>
      <c r="K19" s="41"/>
      <c r="L19" s="39"/>
      <c r="M19" s="40"/>
      <c r="N19" s="4"/>
      <c r="O19" s="14"/>
      <c r="P19" s="14"/>
      <c r="Q19" s="2"/>
      <c r="R19" s="3"/>
      <c r="S19" s="4"/>
      <c r="T19" s="16"/>
      <c r="U19" s="16"/>
      <c r="V19" s="2"/>
      <c r="W19" s="3"/>
      <c r="X19" s="4"/>
      <c r="Y19" s="14"/>
      <c r="Z19" s="14"/>
      <c r="AA19" s="2"/>
      <c r="AB19" s="3"/>
      <c r="AC19" s="4"/>
      <c r="AD19" s="16"/>
      <c r="AE19" s="16"/>
      <c r="AF19" s="2"/>
      <c r="AG19" s="11"/>
      <c r="AH19" s="276"/>
      <c r="AI19" s="277"/>
      <c r="AJ19" s="277"/>
      <c r="AK19" s="278"/>
      <c r="AL19" s="279"/>
      <c r="AM19" s="4"/>
      <c r="AN19" s="16"/>
      <c r="AO19" s="16"/>
      <c r="AP19" s="2"/>
      <c r="AQ19" s="11"/>
      <c r="AR19" s="13">
        <f t="shared" si="2"/>
        <v>14</v>
      </c>
      <c r="AS19" s="19"/>
      <c r="AT19" s="29">
        <f t="shared" si="0"/>
        <v>0</v>
      </c>
      <c r="AU19" s="31">
        <f t="shared" si="1"/>
        <v>224</v>
      </c>
    </row>
    <row r="20" spans="1:47" x14ac:dyDescent="0.25">
      <c r="A20" s="296"/>
      <c r="B20" s="228"/>
      <c r="C20" s="201"/>
      <c r="D20" s="33"/>
      <c r="E20" s="14"/>
      <c r="F20" s="14"/>
      <c r="G20" s="2"/>
      <c r="H20" s="3"/>
      <c r="I20" s="42"/>
      <c r="J20" s="41"/>
      <c r="K20" s="41"/>
      <c r="L20" s="39"/>
      <c r="M20" s="40"/>
      <c r="N20" s="4"/>
      <c r="O20" s="14"/>
      <c r="P20" s="14"/>
      <c r="Q20" s="2"/>
      <c r="R20" s="3"/>
      <c r="S20" s="4"/>
      <c r="T20" s="16"/>
      <c r="U20" s="16"/>
      <c r="V20" s="2"/>
      <c r="W20" s="3"/>
      <c r="X20" s="4"/>
      <c r="Y20" s="14"/>
      <c r="Z20" s="14"/>
      <c r="AA20" s="2"/>
      <c r="AB20" s="3"/>
      <c r="AC20" s="4"/>
      <c r="AD20" s="16"/>
      <c r="AE20" s="16"/>
      <c r="AF20" s="2"/>
      <c r="AG20" s="11"/>
      <c r="AH20" s="276"/>
      <c r="AI20" s="277"/>
      <c r="AJ20" s="277"/>
      <c r="AK20" s="278"/>
      <c r="AL20" s="279"/>
      <c r="AM20" s="4"/>
      <c r="AN20" s="16"/>
      <c r="AO20" s="16"/>
      <c r="AP20" s="2"/>
      <c r="AQ20" s="11"/>
      <c r="AR20" s="13"/>
      <c r="AS20" s="19"/>
      <c r="AT20" s="29"/>
      <c r="AU20" s="31"/>
    </row>
    <row r="21" spans="1:47" x14ac:dyDescent="0.25">
      <c r="A21" s="296"/>
      <c r="B21" s="228"/>
      <c r="C21" s="201"/>
      <c r="D21" s="33"/>
      <c r="E21" s="14"/>
      <c r="F21" s="14"/>
      <c r="G21" s="2"/>
      <c r="H21" s="3"/>
      <c r="I21" s="42"/>
      <c r="J21" s="41"/>
      <c r="K21" s="41"/>
      <c r="L21" s="39"/>
      <c r="M21" s="40"/>
      <c r="N21" s="4"/>
      <c r="O21" s="14"/>
      <c r="P21" s="14"/>
      <c r="Q21" s="2"/>
      <c r="R21" s="3"/>
      <c r="S21" s="4"/>
      <c r="T21" s="16"/>
      <c r="U21" s="16"/>
      <c r="V21" s="2"/>
      <c r="W21" s="3"/>
      <c r="X21" s="4"/>
      <c r="Y21" s="14"/>
      <c r="Z21" s="14"/>
      <c r="AA21" s="2"/>
      <c r="AB21" s="3"/>
      <c r="AC21" s="4"/>
      <c r="AD21" s="16"/>
      <c r="AE21" s="16"/>
      <c r="AF21" s="2"/>
      <c r="AG21" s="11"/>
      <c r="AH21" s="276"/>
      <c r="AI21" s="277"/>
      <c r="AJ21" s="277"/>
      <c r="AK21" s="278"/>
      <c r="AL21" s="279"/>
      <c r="AM21" s="4"/>
      <c r="AN21" s="16"/>
      <c r="AO21" s="16"/>
      <c r="AP21" s="2"/>
      <c r="AQ21" s="11"/>
      <c r="AR21" s="13"/>
      <c r="AS21" s="19"/>
      <c r="AT21" s="29"/>
      <c r="AU21" s="31"/>
    </row>
    <row r="22" spans="1:47" x14ac:dyDescent="0.25">
      <c r="A22" s="296"/>
      <c r="B22" s="228"/>
      <c r="C22" s="201"/>
      <c r="D22" s="33"/>
      <c r="E22" s="14"/>
      <c r="F22" s="14"/>
      <c r="G22" s="2"/>
      <c r="H22" s="3"/>
      <c r="I22" s="42"/>
      <c r="J22" s="41"/>
      <c r="K22" s="41"/>
      <c r="L22" s="39"/>
      <c r="M22" s="40"/>
      <c r="N22" s="4"/>
      <c r="O22" s="14"/>
      <c r="P22" s="14"/>
      <c r="Q22" s="2"/>
      <c r="R22" s="3"/>
      <c r="S22" s="4"/>
      <c r="T22" s="16"/>
      <c r="U22" s="16"/>
      <c r="V22" s="2"/>
      <c r="W22" s="3"/>
      <c r="X22" s="4"/>
      <c r="Y22" s="14"/>
      <c r="Z22" s="14"/>
      <c r="AA22" s="2"/>
      <c r="AB22" s="3"/>
      <c r="AC22" s="4"/>
      <c r="AD22" s="16"/>
      <c r="AE22" s="16"/>
      <c r="AF22" s="2"/>
      <c r="AG22" s="11"/>
      <c r="AH22" s="276"/>
      <c r="AI22" s="277"/>
      <c r="AJ22" s="277"/>
      <c r="AK22" s="278"/>
      <c r="AL22" s="279"/>
      <c r="AM22" s="4"/>
      <c r="AN22" s="16"/>
      <c r="AO22" s="16"/>
      <c r="AP22" s="2"/>
      <c r="AQ22" s="11"/>
      <c r="AR22" s="13"/>
      <c r="AS22" s="19"/>
      <c r="AT22" s="29"/>
      <c r="AU22" s="31"/>
    </row>
    <row r="23" spans="1:47" x14ac:dyDescent="0.25">
      <c r="A23" s="296"/>
      <c r="B23" s="228"/>
      <c r="C23" s="201"/>
      <c r="D23" s="33"/>
      <c r="E23" s="14"/>
      <c r="F23" s="14"/>
      <c r="G23" s="2"/>
      <c r="H23" s="3"/>
      <c r="I23" s="42"/>
      <c r="J23" s="41"/>
      <c r="K23" s="41"/>
      <c r="L23" s="39"/>
      <c r="M23" s="40"/>
      <c r="N23" s="4"/>
      <c r="O23" s="14"/>
      <c r="P23" s="14"/>
      <c r="Q23" s="2"/>
      <c r="R23" s="3"/>
      <c r="S23" s="4"/>
      <c r="T23" s="16"/>
      <c r="U23" s="16"/>
      <c r="V23" s="2"/>
      <c r="W23" s="3"/>
      <c r="X23" s="4"/>
      <c r="Y23" s="14"/>
      <c r="Z23" s="14"/>
      <c r="AA23" s="2"/>
      <c r="AB23" s="3"/>
      <c r="AC23" s="4"/>
      <c r="AD23" s="16"/>
      <c r="AE23" s="16"/>
      <c r="AF23" s="2"/>
      <c r="AG23" s="11"/>
      <c r="AH23" s="276"/>
      <c r="AI23" s="277"/>
      <c r="AJ23" s="277"/>
      <c r="AK23" s="278"/>
      <c r="AL23" s="279"/>
      <c r="AM23" s="4"/>
      <c r="AN23" s="16"/>
      <c r="AO23" s="16"/>
      <c r="AP23" s="2"/>
      <c r="AQ23" s="11"/>
      <c r="AR23" s="13"/>
      <c r="AS23" s="19"/>
      <c r="AT23" s="29"/>
      <c r="AU23" s="31"/>
    </row>
    <row r="24" spans="1:47" x14ac:dyDescent="0.25">
      <c r="A24" s="296"/>
      <c r="B24" s="228"/>
      <c r="C24" s="201"/>
      <c r="D24" s="33"/>
      <c r="E24" s="14"/>
      <c r="F24" s="14"/>
      <c r="G24" s="2"/>
      <c r="H24" s="3"/>
      <c r="I24" s="42"/>
      <c r="J24" s="41"/>
      <c r="K24" s="41"/>
      <c r="L24" s="39"/>
      <c r="M24" s="40"/>
      <c r="N24" s="4"/>
      <c r="O24" s="14"/>
      <c r="P24" s="14"/>
      <c r="Q24" s="2"/>
      <c r="R24" s="3"/>
      <c r="S24" s="4"/>
      <c r="T24" s="16"/>
      <c r="U24" s="16"/>
      <c r="V24" s="2"/>
      <c r="W24" s="3"/>
      <c r="X24" s="4"/>
      <c r="Y24" s="14"/>
      <c r="Z24" s="14"/>
      <c r="AA24" s="2"/>
      <c r="AB24" s="3"/>
      <c r="AC24" s="4"/>
      <c r="AD24" s="16"/>
      <c r="AE24" s="16"/>
      <c r="AF24" s="2"/>
      <c r="AG24" s="11"/>
      <c r="AH24" s="276"/>
      <c r="AI24" s="277"/>
      <c r="AJ24" s="277"/>
      <c r="AK24" s="278"/>
      <c r="AL24" s="279"/>
      <c r="AM24" s="4"/>
      <c r="AN24" s="16"/>
      <c r="AO24" s="16"/>
      <c r="AP24" s="2"/>
      <c r="AQ24" s="11"/>
      <c r="AR24" s="13"/>
      <c r="AS24" s="19"/>
      <c r="AT24" s="29"/>
      <c r="AU24" s="31"/>
    </row>
    <row r="25" spans="1:47" x14ac:dyDescent="0.25">
      <c r="A25" s="296"/>
      <c r="B25" s="228"/>
      <c r="C25" s="201"/>
      <c r="D25" s="33"/>
      <c r="E25" s="14"/>
      <c r="F25" s="14"/>
      <c r="G25" s="2"/>
      <c r="H25" s="3"/>
      <c r="I25" s="42"/>
      <c r="J25" s="41"/>
      <c r="K25" s="41"/>
      <c r="L25" s="39"/>
      <c r="M25" s="40"/>
      <c r="N25" s="4"/>
      <c r="O25" s="14"/>
      <c r="P25" s="14"/>
      <c r="Q25" s="2"/>
      <c r="R25" s="3"/>
      <c r="S25" s="4"/>
      <c r="T25" s="16"/>
      <c r="U25" s="16"/>
      <c r="V25" s="2"/>
      <c r="W25" s="3"/>
      <c r="X25" s="4"/>
      <c r="Y25" s="14"/>
      <c r="Z25" s="14"/>
      <c r="AA25" s="2"/>
      <c r="AB25" s="3"/>
      <c r="AC25" s="4"/>
      <c r="AD25" s="16"/>
      <c r="AE25" s="16"/>
      <c r="AF25" s="2"/>
      <c r="AG25" s="11"/>
      <c r="AH25" s="276"/>
      <c r="AI25" s="277"/>
      <c r="AJ25" s="277"/>
      <c r="AK25" s="278"/>
      <c r="AL25" s="279"/>
      <c r="AM25" s="4"/>
      <c r="AN25" s="16"/>
      <c r="AO25" s="16"/>
      <c r="AP25" s="2"/>
      <c r="AQ25" s="11"/>
      <c r="AR25" s="13"/>
      <c r="AS25" s="19"/>
      <c r="AT25" s="29"/>
      <c r="AU25" s="31"/>
    </row>
    <row r="26" spans="1:47" x14ac:dyDescent="0.25">
      <c r="A26" s="296"/>
      <c r="B26" s="228"/>
      <c r="C26" s="201"/>
      <c r="D26" s="33"/>
      <c r="E26" s="14"/>
      <c r="F26" s="14"/>
      <c r="G26" s="2"/>
      <c r="H26" s="3"/>
      <c r="I26" s="42"/>
      <c r="J26" s="41"/>
      <c r="K26" s="41"/>
      <c r="L26" s="39"/>
      <c r="M26" s="40"/>
      <c r="N26" s="4"/>
      <c r="O26" s="14"/>
      <c r="P26" s="14"/>
      <c r="Q26" s="2"/>
      <c r="R26" s="3"/>
      <c r="S26" s="4"/>
      <c r="T26" s="16"/>
      <c r="U26" s="16"/>
      <c r="V26" s="2"/>
      <c r="W26" s="3"/>
      <c r="X26" s="4"/>
      <c r="Y26" s="14"/>
      <c r="Z26" s="14"/>
      <c r="AA26" s="2"/>
      <c r="AB26" s="3"/>
      <c r="AC26" s="4"/>
      <c r="AD26" s="16"/>
      <c r="AE26" s="16"/>
      <c r="AF26" s="2"/>
      <c r="AG26" s="11"/>
      <c r="AH26" s="276"/>
      <c r="AI26" s="277"/>
      <c r="AJ26" s="277"/>
      <c r="AK26" s="278"/>
      <c r="AL26" s="279"/>
      <c r="AM26" s="4"/>
      <c r="AN26" s="16"/>
      <c r="AO26" s="16"/>
      <c r="AP26" s="2"/>
      <c r="AQ26" s="11"/>
      <c r="AR26" s="13"/>
      <c r="AS26" s="19"/>
      <c r="AT26" s="29"/>
      <c r="AU26" s="31"/>
    </row>
    <row r="27" spans="1:47" ht="15.75" thickBot="1" x14ac:dyDescent="0.3">
      <c r="A27" s="296"/>
      <c r="B27" s="228"/>
      <c r="C27" s="201"/>
      <c r="D27" s="33"/>
      <c r="E27" s="14"/>
      <c r="F27" s="14"/>
      <c r="G27" s="2"/>
      <c r="H27" s="3"/>
      <c r="I27" s="42"/>
      <c r="J27" s="41"/>
      <c r="K27" s="41"/>
      <c r="L27" s="39"/>
      <c r="M27" s="40"/>
      <c r="N27" s="4"/>
      <c r="O27" s="14"/>
      <c r="P27" s="14"/>
      <c r="Q27" s="2"/>
      <c r="R27" s="3"/>
      <c r="S27" s="4"/>
      <c r="T27" s="16"/>
      <c r="U27" s="16"/>
      <c r="V27" s="2"/>
      <c r="W27" s="3"/>
      <c r="X27" s="37"/>
      <c r="Y27" s="38"/>
      <c r="Z27" s="38"/>
      <c r="AA27" s="39"/>
      <c r="AB27" s="40"/>
      <c r="AC27" s="37"/>
      <c r="AD27" s="41"/>
      <c r="AE27" s="41"/>
      <c r="AF27" s="39"/>
      <c r="AG27" s="45"/>
      <c r="AH27" s="283"/>
      <c r="AI27" s="284"/>
      <c r="AJ27" s="284"/>
      <c r="AK27" s="285"/>
      <c r="AL27" s="286"/>
      <c r="AM27" s="37"/>
      <c r="AN27" s="41"/>
      <c r="AO27" s="41"/>
      <c r="AP27" s="39"/>
      <c r="AQ27" s="45"/>
      <c r="AR27" s="13"/>
      <c r="AS27" s="19"/>
      <c r="AT27" s="29"/>
      <c r="AU27" s="31"/>
    </row>
    <row r="28" spans="1:47" ht="15.75" customHeight="1" thickTop="1" x14ac:dyDescent="0.25">
      <c r="A28" s="292" t="s">
        <v>15</v>
      </c>
      <c r="B28" s="229">
        <v>16</v>
      </c>
      <c r="C28" s="55"/>
      <c r="D28" s="148"/>
      <c r="E28" s="149"/>
      <c r="F28" s="149"/>
      <c r="G28" s="150"/>
      <c r="H28" s="151"/>
      <c r="I28" s="148"/>
      <c r="J28" s="149"/>
      <c r="K28" s="149"/>
      <c r="L28" s="150"/>
      <c r="M28" s="151"/>
      <c r="N28" s="148"/>
      <c r="O28" s="149"/>
      <c r="P28" s="149"/>
      <c r="Q28" s="150"/>
      <c r="R28" s="154"/>
      <c r="S28" s="152"/>
      <c r="T28" s="155"/>
      <c r="U28" s="155"/>
      <c r="V28" s="153"/>
      <c r="W28" s="151"/>
      <c r="X28" s="152"/>
      <c r="Y28" s="155"/>
      <c r="Z28" s="155"/>
      <c r="AA28" s="153"/>
      <c r="AB28" s="151"/>
      <c r="AC28" s="152"/>
      <c r="AD28" s="155"/>
      <c r="AE28" s="155"/>
      <c r="AF28" s="153"/>
      <c r="AG28" s="151"/>
      <c r="AH28" s="152"/>
      <c r="AI28" s="155"/>
      <c r="AJ28" s="155"/>
      <c r="AK28" s="153"/>
      <c r="AL28" s="151"/>
      <c r="AM28" s="152"/>
      <c r="AN28" s="155"/>
      <c r="AO28" s="155"/>
      <c r="AP28" s="153"/>
      <c r="AQ28" s="151"/>
      <c r="AR28" s="57">
        <f t="shared" si="2"/>
        <v>0</v>
      </c>
      <c r="AS28" s="19"/>
      <c r="AT28" s="59">
        <f t="shared" ref="AT28:AT40" si="3">(E28+J28+O28+T28+AI28)*16+(AN28*14)</f>
        <v>0</v>
      </c>
      <c r="AU28" s="60">
        <f t="shared" ref="AU28:AU40" si="4">(F28+K28+P28+U28+AJ28)*16+(AO28*14)</f>
        <v>0</v>
      </c>
    </row>
    <row r="29" spans="1:47" ht="15.75" x14ac:dyDescent="0.25">
      <c r="A29" s="293"/>
      <c r="B29" s="230">
        <v>17</v>
      </c>
      <c r="C29" s="56"/>
      <c r="D29" s="70"/>
      <c r="E29" s="71"/>
      <c r="F29" s="71"/>
      <c r="G29" s="72"/>
      <c r="H29" s="73"/>
      <c r="I29" s="70"/>
      <c r="J29" s="74"/>
      <c r="K29" s="74"/>
      <c r="L29" s="72"/>
      <c r="M29" s="73"/>
      <c r="N29" s="70"/>
      <c r="O29" s="71"/>
      <c r="P29" s="71"/>
      <c r="Q29" s="72"/>
      <c r="R29" s="73"/>
      <c r="S29" s="70"/>
      <c r="T29" s="74"/>
      <c r="U29" s="74"/>
      <c r="V29" s="72"/>
      <c r="W29" s="73"/>
      <c r="X29" s="70"/>
      <c r="Y29" s="71"/>
      <c r="Z29" s="71"/>
      <c r="AA29" s="72"/>
      <c r="AB29" s="73"/>
      <c r="AC29" s="70"/>
      <c r="AD29" s="74"/>
      <c r="AE29" s="74"/>
      <c r="AF29" s="72"/>
      <c r="AG29" s="73"/>
      <c r="AH29" s="70"/>
      <c r="AI29" s="71"/>
      <c r="AJ29" s="71"/>
      <c r="AK29" s="72"/>
      <c r="AL29" s="73"/>
      <c r="AM29" s="70"/>
      <c r="AN29" s="74"/>
      <c r="AO29" s="74"/>
      <c r="AP29" s="72"/>
      <c r="AQ29" s="73"/>
      <c r="AR29" s="58">
        <f t="shared" si="2"/>
        <v>0</v>
      </c>
      <c r="AS29" s="19"/>
      <c r="AT29" s="61">
        <f t="shared" si="3"/>
        <v>0</v>
      </c>
      <c r="AU29" s="62">
        <f t="shared" si="4"/>
        <v>0</v>
      </c>
    </row>
    <row r="30" spans="1:47" ht="16.5" thickBot="1" x14ac:dyDescent="0.3">
      <c r="A30" s="293"/>
      <c r="B30" s="230">
        <v>18</v>
      </c>
      <c r="C30" s="56"/>
      <c r="D30" s="70"/>
      <c r="E30" s="71"/>
      <c r="F30" s="71"/>
      <c r="G30" s="72"/>
      <c r="H30" s="73"/>
      <c r="I30" s="156"/>
      <c r="J30" s="157"/>
      <c r="K30" s="157"/>
      <c r="L30" s="158"/>
      <c r="M30" s="159"/>
      <c r="N30" s="160"/>
      <c r="O30" s="71"/>
      <c r="P30" s="71"/>
      <c r="Q30" s="161"/>
      <c r="R30" s="162"/>
      <c r="S30" s="160"/>
      <c r="T30" s="74"/>
      <c r="U30" s="74"/>
      <c r="V30" s="161"/>
      <c r="W30" s="162"/>
      <c r="X30" s="156"/>
      <c r="Y30" s="255"/>
      <c r="Z30" s="255"/>
      <c r="AA30" s="253"/>
      <c r="AB30" s="254"/>
      <c r="AC30" s="156"/>
      <c r="AD30" s="157"/>
      <c r="AE30" s="157"/>
      <c r="AF30" s="253"/>
      <c r="AG30" s="254"/>
      <c r="AH30" s="156"/>
      <c r="AI30" s="255"/>
      <c r="AJ30" s="255"/>
      <c r="AK30" s="253"/>
      <c r="AL30" s="254"/>
      <c r="AM30" s="156"/>
      <c r="AN30" s="157"/>
      <c r="AO30" s="157"/>
      <c r="AP30" s="253"/>
      <c r="AQ30" s="254"/>
      <c r="AR30" s="58">
        <f t="shared" si="2"/>
        <v>0</v>
      </c>
      <c r="AS30" s="19"/>
      <c r="AT30" s="61">
        <f t="shared" si="3"/>
        <v>0</v>
      </c>
      <c r="AU30" s="62">
        <f t="shared" si="4"/>
        <v>0</v>
      </c>
    </row>
    <row r="31" spans="1:47" ht="16.5" thickTop="1" x14ac:dyDescent="0.25">
      <c r="A31" s="293"/>
      <c r="B31" s="231">
        <v>19</v>
      </c>
      <c r="C31" s="81"/>
      <c r="D31" s="166"/>
      <c r="E31" s="167"/>
      <c r="F31" s="167"/>
      <c r="G31" s="168"/>
      <c r="H31" s="169"/>
      <c r="I31" s="170"/>
      <c r="J31" s="171"/>
      <c r="K31" s="171"/>
      <c r="L31" s="172"/>
      <c r="M31" s="173"/>
      <c r="N31" s="166"/>
      <c r="O31" s="167"/>
      <c r="P31" s="167"/>
      <c r="Q31" s="168"/>
      <c r="R31" s="169"/>
      <c r="S31" s="174"/>
      <c r="T31" s="175"/>
      <c r="U31" s="175"/>
      <c r="V31" s="176"/>
      <c r="W31" s="177"/>
      <c r="X31" s="174"/>
      <c r="Y31" s="175"/>
      <c r="Z31" s="175"/>
      <c r="AA31" s="176"/>
      <c r="AB31" s="177"/>
      <c r="AC31" s="174"/>
      <c r="AD31" s="175"/>
      <c r="AE31" s="175"/>
      <c r="AF31" s="176"/>
      <c r="AG31" s="177"/>
      <c r="AH31" s="174"/>
      <c r="AI31" s="175"/>
      <c r="AJ31" s="175"/>
      <c r="AK31" s="176"/>
      <c r="AL31" s="177"/>
      <c r="AM31" s="174"/>
      <c r="AN31" s="175"/>
      <c r="AO31" s="175"/>
      <c r="AP31" s="176"/>
      <c r="AQ31" s="177"/>
      <c r="AR31" s="83">
        <f t="shared" si="2"/>
        <v>0</v>
      </c>
      <c r="AS31" s="19"/>
      <c r="AT31" s="85">
        <f t="shared" si="3"/>
        <v>0</v>
      </c>
      <c r="AU31" s="86">
        <f t="shared" si="4"/>
        <v>0</v>
      </c>
    </row>
    <row r="32" spans="1:47" ht="15.75" x14ac:dyDescent="0.25">
      <c r="A32" s="293"/>
      <c r="B32" s="232">
        <v>20</v>
      </c>
      <c r="C32" s="82"/>
      <c r="D32" s="95"/>
      <c r="E32" s="96"/>
      <c r="F32" s="96"/>
      <c r="G32" s="97"/>
      <c r="H32" s="98"/>
      <c r="I32" s="178"/>
      <c r="J32" s="99"/>
      <c r="K32" s="99"/>
      <c r="L32" s="179"/>
      <c r="M32" s="180"/>
      <c r="N32" s="178"/>
      <c r="O32" s="96"/>
      <c r="P32" s="96"/>
      <c r="Q32" s="179"/>
      <c r="R32" s="180"/>
      <c r="S32" s="178"/>
      <c r="T32" s="99"/>
      <c r="U32" s="99"/>
      <c r="V32" s="179"/>
      <c r="W32" s="180"/>
      <c r="X32" s="178"/>
      <c r="Y32" s="96"/>
      <c r="Z32" s="96"/>
      <c r="AA32" s="179"/>
      <c r="AB32" s="180"/>
      <c r="AC32" s="178"/>
      <c r="AD32" s="99"/>
      <c r="AE32" s="99"/>
      <c r="AF32" s="179"/>
      <c r="AG32" s="181"/>
      <c r="AH32" s="178"/>
      <c r="AI32" s="96"/>
      <c r="AJ32" s="96"/>
      <c r="AK32" s="179"/>
      <c r="AL32" s="180"/>
      <c r="AM32" s="178"/>
      <c r="AN32" s="99"/>
      <c r="AO32" s="99"/>
      <c r="AP32" s="179"/>
      <c r="AQ32" s="181"/>
      <c r="AR32" s="84">
        <f t="shared" si="2"/>
        <v>0</v>
      </c>
      <c r="AS32" s="19"/>
      <c r="AT32" s="87">
        <f t="shared" si="3"/>
        <v>0</v>
      </c>
      <c r="AU32" s="88">
        <f t="shared" si="4"/>
        <v>0</v>
      </c>
    </row>
    <row r="33" spans="1:47" ht="16.5" thickBot="1" x14ac:dyDescent="0.3">
      <c r="A33" s="293"/>
      <c r="B33" s="232">
        <v>21</v>
      </c>
      <c r="C33" s="82"/>
      <c r="D33" s="95"/>
      <c r="E33" s="96"/>
      <c r="F33" s="96"/>
      <c r="G33" s="97"/>
      <c r="H33" s="98"/>
      <c r="I33" s="178"/>
      <c r="J33" s="99"/>
      <c r="K33" s="99"/>
      <c r="L33" s="97"/>
      <c r="M33" s="98"/>
      <c r="N33" s="178"/>
      <c r="O33" s="96"/>
      <c r="P33" s="96"/>
      <c r="Q33" s="179"/>
      <c r="R33" s="180"/>
      <c r="S33" s="178"/>
      <c r="T33" s="99"/>
      <c r="U33" s="99"/>
      <c r="V33" s="179"/>
      <c r="W33" s="180"/>
      <c r="X33" s="178"/>
      <c r="Y33" s="99"/>
      <c r="Z33" s="99"/>
      <c r="AA33" s="179"/>
      <c r="AB33" s="180"/>
      <c r="AC33" s="178"/>
      <c r="AD33" s="99"/>
      <c r="AE33" s="99"/>
      <c r="AF33" s="179"/>
      <c r="AG33" s="181"/>
      <c r="AH33" s="178"/>
      <c r="AI33" s="99"/>
      <c r="AJ33" s="99"/>
      <c r="AK33" s="179"/>
      <c r="AL33" s="180"/>
      <c r="AM33" s="178"/>
      <c r="AN33" s="99"/>
      <c r="AO33" s="99"/>
      <c r="AP33" s="179"/>
      <c r="AQ33" s="181"/>
      <c r="AR33" s="84">
        <f t="shared" si="2"/>
        <v>0</v>
      </c>
      <c r="AS33" s="19"/>
      <c r="AT33" s="87">
        <f t="shared" si="3"/>
        <v>0</v>
      </c>
      <c r="AU33" s="88">
        <f t="shared" si="4"/>
        <v>0</v>
      </c>
    </row>
    <row r="34" spans="1:47" ht="16.5" customHeight="1" thickTop="1" x14ac:dyDescent="0.25">
      <c r="A34" s="293"/>
      <c r="B34" s="233">
        <v>22</v>
      </c>
      <c r="C34" s="202"/>
      <c r="D34" s="203"/>
      <c r="E34" s="204"/>
      <c r="F34" s="204"/>
      <c r="G34" s="205"/>
      <c r="H34" s="206"/>
      <c r="I34" s="203"/>
      <c r="J34" s="207"/>
      <c r="K34" s="207"/>
      <c r="L34" s="205"/>
      <c r="M34" s="206"/>
      <c r="N34" s="208"/>
      <c r="O34" s="209"/>
      <c r="P34" s="209"/>
      <c r="Q34" s="210"/>
      <c r="R34" s="211"/>
      <c r="S34" s="212"/>
      <c r="T34" s="213"/>
      <c r="U34" s="213"/>
      <c r="V34" s="214"/>
      <c r="W34" s="215"/>
      <c r="X34" s="212"/>
      <c r="Y34" s="213"/>
      <c r="Z34" s="213"/>
      <c r="AA34" s="214"/>
      <c r="AB34" s="215"/>
      <c r="AC34" s="212"/>
      <c r="AD34" s="213"/>
      <c r="AE34" s="213"/>
      <c r="AF34" s="214"/>
      <c r="AG34" s="215"/>
      <c r="AH34" s="212"/>
      <c r="AI34" s="213"/>
      <c r="AJ34" s="213"/>
      <c r="AK34" s="214"/>
      <c r="AL34" s="215"/>
      <c r="AM34" s="212"/>
      <c r="AN34" s="213"/>
      <c r="AO34" s="213"/>
      <c r="AP34" s="214"/>
      <c r="AQ34" s="215"/>
      <c r="AR34" s="216">
        <f t="shared" si="2"/>
        <v>0</v>
      </c>
      <c r="AS34" s="19"/>
      <c r="AT34" s="109">
        <f t="shared" si="3"/>
        <v>0</v>
      </c>
      <c r="AU34" s="110">
        <f t="shared" si="4"/>
        <v>0</v>
      </c>
    </row>
    <row r="35" spans="1:47" ht="15.75" x14ac:dyDescent="0.25">
      <c r="A35" s="293"/>
      <c r="B35" s="234">
        <v>23</v>
      </c>
      <c r="C35" s="106"/>
      <c r="D35" s="125"/>
      <c r="E35" s="126"/>
      <c r="F35" s="126"/>
      <c r="G35" s="127"/>
      <c r="H35" s="128"/>
      <c r="I35" s="125"/>
      <c r="J35" s="123"/>
      <c r="K35" s="123"/>
      <c r="L35" s="127"/>
      <c r="M35" s="128"/>
      <c r="N35" s="125"/>
      <c r="O35" s="126"/>
      <c r="P35" s="126"/>
      <c r="Q35" s="127"/>
      <c r="R35" s="128"/>
      <c r="S35" s="182"/>
      <c r="T35" s="183"/>
      <c r="U35" s="183"/>
      <c r="V35" s="184"/>
      <c r="W35" s="185"/>
      <c r="X35" s="125"/>
      <c r="Y35" s="126"/>
      <c r="Z35" s="126"/>
      <c r="AA35" s="127"/>
      <c r="AB35" s="128"/>
      <c r="AC35" s="125"/>
      <c r="AD35" s="123"/>
      <c r="AE35" s="123"/>
      <c r="AF35" s="127"/>
      <c r="AG35" s="129"/>
      <c r="AH35" s="125"/>
      <c r="AI35" s="126"/>
      <c r="AJ35" s="126"/>
      <c r="AK35" s="127"/>
      <c r="AL35" s="128"/>
      <c r="AM35" s="125"/>
      <c r="AN35" s="123"/>
      <c r="AO35" s="123"/>
      <c r="AP35" s="127"/>
      <c r="AQ35" s="129"/>
      <c r="AR35" s="108">
        <f t="shared" si="2"/>
        <v>0</v>
      </c>
      <c r="AS35" s="19"/>
      <c r="AT35" s="111">
        <f t="shared" si="3"/>
        <v>0</v>
      </c>
      <c r="AU35" s="112">
        <f t="shared" si="4"/>
        <v>0</v>
      </c>
    </row>
    <row r="36" spans="1:47" ht="15.75" x14ac:dyDescent="0.25">
      <c r="A36" s="293"/>
      <c r="B36" s="235">
        <v>24</v>
      </c>
      <c r="C36" s="107"/>
      <c r="D36" s="125"/>
      <c r="E36" s="126"/>
      <c r="F36" s="126"/>
      <c r="G36" s="127"/>
      <c r="H36" s="128"/>
      <c r="I36" s="186"/>
      <c r="J36" s="187"/>
      <c r="K36" s="187"/>
      <c r="L36" s="188"/>
      <c r="M36" s="189"/>
      <c r="N36" s="125"/>
      <c r="O36" s="126"/>
      <c r="P36" s="126"/>
      <c r="Q36" s="127"/>
      <c r="R36" s="128"/>
      <c r="S36" s="125"/>
      <c r="T36" s="123"/>
      <c r="U36" s="123"/>
      <c r="V36" s="127"/>
      <c r="W36" s="128"/>
      <c r="X36" s="125"/>
      <c r="Y36" s="126"/>
      <c r="Z36" s="126"/>
      <c r="AA36" s="127"/>
      <c r="AB36" s="128"/>
      <c r="AC36" s="125"/>
      <c r="AD36" s="123"/>
      <c r="AE36" s="123"/>
      <c r="AF36" s="127"/>
      <c r="AG36" s="129"/>
      <c r="AH36" s="125"/>
      <c r="AI36" s="126"/>
      <c r="AJ36" s="126"/>
      <c r="AK36" s="127"/>
      <c r="AL36" s="128"/>
      <c r="AM36" s="125"/>
      <c r="AN36" s="123"/>
      <c r="AO36" s="123"/>
      <c r="AP36" s="127"/>
      <c r="AQ36" s="129"/>
      <c r="AR36" s="108">
        <f t="shared" si="2"/>
        <v>0</v>
      </c>
      <c r="AS36" s="19"/>
      <c r="AT36" s="111">
        <f t="shared" si="3"/>
        <v>0</v>
      </c>
      <c r="AU36" s="112">
        <f t="shared" si="4"/>
        <v>0</v>
      </c>
    </row>
    <row r="37" spans="1:47" ht="16.5" thickBot="1" x14ac:dyDescent="0.3">
      <c r="A37" s="293"/>
      <c r="B37" s="236">
        <v>25</v>
      </c>
      <c r="C37" s="132"/>
      <c r="D37" s="143"/>
      <c r="E37" s="190"/>
      <c r="F37" s="190"/>
      <c r="G37" s="191"/>
      <c r="H37" s="192"/>
      <c r="I37" s="193"/>
      <c r="J37" s="194"/>
      <c r="K37" s="194"/>
      <c r="L37" s="195"/>
      <c r="M37" s="196"/>
      <c r="N37" s="197"/>
      <c r="O37" s="198"/>
      <c r="P37" s="198"/>
      <c r="Q37" s="199"/>
      <c r="R37" s="200"/>
      <c r="S37" s="193"/>
      <c r="T37" s="144"/>
      <c r="U37" s="144"/>
      <c r="V37" s="195"/>
      <c r="W37" s="196"/>
      <c r="X37" s="143"/>
      <c r="Y37" s="190"/>
      <c r="Z37" s="190"/>
      <c r="AA37" s="191"/>
      <c r="AB37" s="192"/>
      <c r="AC37" s="143"/>
      <c r="AD37" s="144"/>
      <c r="AE37" s="144"/>
      <c r="AF37" s="191"/>
      <c r="AG37" s="192"/>
      <c r="AH37" s="143"/>
      <c r="AI37" s="190"/>
      <c r="AJ37" s="190"/>
      <c r="AK37" s="191"/>
      <c r="AL37" s="192"/>
      <c r="AM37" s="143"/>
      <c r="AN37" s="144"/>
      <c r="AO37" s="144"/>
      <c r="AP37" s="191"/>
      <c r="AQ37" s="192"/>
      <c r="AR37" s="137">
        <f t="shared" si="2"/>
        <v>0</v>
      </c>
      <c r="AS37" s="19"/>
      <c r="AT37" s="130">
        <f t="shared" si="3"/>
        <v>0</v>
      </c>
      <c r="AU37" s="131">
        <f t="shared" si="4"/>
        <v>0</v>
      </c>
    </row>
    <row r="38" spans="1:47" ht="16.5" customHeight="1" thickTop="1" x14ac:dyDescent="0.25">
      <c r="A38" s="289" t="s">
        <v>5</v>
      </c>
      <c r="B38" s="241">
        <v>26</v>
      </c>
      <c r="C38" s="145"/>
      <c r="D38" s="5">
        <v>2</v>
      </c>
      <c r="E38" s="15">
        <v>2</v>
      </c>
      <c r="F38" s="15">
        <v>0</v>
      </c>
      <c r="G38" s="6"/>
      <c r="H38" s="7"/>
      <c r="I38" s="5"/>
      <c r="J38" s="17"/>
      <c r="K38" s="17"/>
      <c r="L38" s="6"/>
      <c r="M38" s="7"/>
      <c r="N38" s="46"/>
      <c r="O38" s="47"/>
      <c r="P38" s="47"/>
      <c r="Q38" s="48"/>
      <c r="R38" s="49"/>
      <c r="S38" s="42"/>
      <c r="T38" s="41"/>
      <c r="U38" s="41"/>
      <c r="V38" s="43"/>
      <c r="W38" s="44"/>
      <c r="X38" s="37"/>
      <c r="Y38" s="38"/>
      <c r="Z38" s="38"/>
      <c r="AA38" s="39"/>
      <c r="AB38" s="40"/>
      <c r="AC38" s="37"/>
      <c r="AD38" s="41"/>
      <c r="AE38" s="41"/>
      <c r="AF38" s="39"/>
      <c r="AG38" s="45"/>
      <c r="AH38" s="37"/>
      <c r="AI38" s="38"/>
      <c r="AJ38" s="38"/>
      <c r="AK38" s="39"/>
      <c r="AL38" s="40"/>
      <c r="AM38" s="37"/>
      <c r="AN38" s="41"/>
      <c r="AO38" s="41"/>
      <c r="AP38" s="39"/>
      <c r="AQ38" s="45"/>
      <c r="AR38" s="13">
        <f t="shared" si="2"/>
        <v>2</v>
      </c>
      <c r="AS38" s="19"/>
      <c r="AT38" s="29">
        <f t="shared" si="3"/>
        <v>32</v>
      </c>
      <c r="AU38" s="31">
        <f t="shared" si="4"/>
        <v>0</v>
      </c>
    </row>
    <row r="39" spans="1:47" ht="15.75" customHeight="1" x14ac:dyDescent="0.25">
      <c r="A39" s="290"/>
      <c r="B39" s="237">
        <v>27</v>
      </c>
      <c r="C39" s="50"/>
      <c r="D39" s="51"/>
      <c r="E39" s="14"/>
      <c r="F39" s="14"/>
      <c r="G39" s="52"/>
      <c r="H39" s="53"/>
      <c r="I39" s="33"/>
      <c r="J39" s="16"/>
      <c r="K39" s="16"/>
      <c r="L39" s="6"/>
      <c r="M39" s="3"/>
      <c r="N39" s="4"/>
      <c r="O39" s="14"/>
      <c r="P39" s="14"/>
      <c r="Q39" s="2"/>
      <c r="R39" s="3"/>
      <c r="S39" s="4"/>
      <c r="T39" s="16"/>
      <c r="U39" s="16"/>
      <c r="V39" s="8"/>
      <c r="W39" s="3"/>
      <c r="X39" s="4"/>
      <c r="Y39" s="14"/>
      <c r="Z39" s="14"/>
      <c r="AA39" s="2"/>
      <c r="AB39" s="3"/>
      <c r="AC39" s="4"/>
      <c r="AD39" s="16"/>
      <c r="AE39" s="16"/>
      <c r="AF39" s="2"/>
      <c r="AG39" s="11"/>
      <c r="AH39" s="4"/>
      <c r="AI39" s="14"/>
      <c r="AJ39" s="14"/>
      <c r="AK39" s="2"/>
      <c r="AL39" s="3"/>
      <c r="AM39" s="4"/>
      <c r="AN39" s="16"/>
      <c r="AO39" s="16"/>
      <c r="AP39" s="2"/>
      <c r="AQ39" s="11"/>
      <c r="AR39" s="13">
        <f t="shared" si="2"/>
        <v>0</v>
      </c>
      <c r="AS39" s="19"/>
      <c r="AT39" s="29">
        <f t="shared" si="3"/>
        <v>0</v>
      </c>
      <c r="AU39" s="31">
        <f t="shared" si="4"/>
        <v>0</v>
      </c>
    </row>
    <row r="40" spans="1:47" ht="15.75" x14ac:dyDescent="0.25">
      <c r="A40" s="290"/>
      <c r="B40" s="238">
        <v>28</v>
      </c>
      <c r="C40" s="10"/>
      <c r="D40" s="4">
        <v>1</v>
      </c>
      <c r="E40" s="14">
        <v>1</v>
      </c>
      <c r="F40" s="14">
        <v>0</v>
      </c>
      <c r="G40" s="2"/>
      <c r="H40" s="3"/>
      <c r="I40" s="33"/>
      <c r="J40" s="16"/>
      <c r="K40" s="16"/>
      <c r="L40" s="2"/>
      <c r="M40" s="3"/>
      <c r="N40" s="4"/>
      <c r="O40" s="14"/>
      <c r="P40" s="14"/>
      <c r="Q40" s="2"/>
      <c r="R40" s="3"/>
      <c r="S40" s="4"/>
      <c r="T40" s="16"/>
      <c r="U40" s="16"/>
      <c r="V40" s="8"/>
      <c r="W40" s="3"/>
      <c r="X40" s="4"/>
      <c r="Y40" s="14"/>
      <c r="Z40" s="14"/>
      <c r="AA40" s="2"/>
      <c r="AB40" s="3"/>
      <c r="AC40" s="4"/>
      <c r="AD40" s="16"/>
      <c r="AE40" s="16"/>
      <c r="AF40" s="2"/>
      <c r="AG40" s="11"/>
      <c r="AH40" s="4"/>
      <c r="AI40" s="14"/>
      <c r="AJ40" s="14"/>
      <c r="AK40" s="2"/>
      <c r="AL40" s="3"/>
      <c r="AM40" s="4"/>
      <c r="AN40" s="16"/>
      <c r="AO40" s="16"/>
      <c r="AP40" s="2"/>
      <c r="AQ40" s="11"/>
      <c r="AR40" s="13">
        <f t="shared" si="2"/>
        <v>1</v>
      </c>
      <c r="AS40" s="19"/>
      <c r="AT40" s="29">
        <f t="shared" si="3"/>
        <v>16</v>
      </c>
      <c r="AU40" s="31">
        <f t="shared" si="4"/>
        <v>0</v>
      </c>
    </row>
    <row r="41" spans="1:47" ht="15.75" hidden="1" customHeight="1" x14ac:dyDescent="0.25">
      <c r="A41" s="290"/>
      <c r="B41" s="238"/>
      <c r="C41" s="10"/>
      <c r="D41" s="4"/>
      <c r="E41" s="14"/>
      <c r="F41" s="14"/>
      <c r="G41" s="2"/>
      <c r="H41" s="3"/>
      <c r="I41" s="4"/>
      <c r="J41" s="16"/>
      <c r="K41" s="16"/>
      <c r="L41" s="2"/>
      <c r="M41" s="3"/>
      <c r="N41" s="4"/>
      <c r="O41" s="14"/>
      <c r="P41" s="14"/>
      <c r="Q41" s="2"/>
      <c r="R41" s="3"/>
      <c r="S41" s="4"/>
      <c r="T41" s="16"/>
      <c r="U41" s="16"/>
      <c r="V41" s="8"/>
      <c r="W41" s="3"/>
      <c r="X41" s="4"/>
      <c r="Y41" s="14"/>
      <c r="Z41" s="14"/>
      <c r="AA41" s="2"/>
      <c r="AB41" s="3"/>
      <c r="AC41" s="4"/>
      <c r="AD41" s="16"/>
      <c r="AE41" s="16"/>
      <c r="AF41" s="2"/>
      <c r="AG41" s="11"/>
      <c r="AH41" s="4"/>
      <c r="AI41" s="14"/>
      <c r="AJ41" s="14"/>
      <c r="AK41" s="2"/>
      <c r="AL41" s="3"/>
      <c r="AM41" s="4"/>
      <c r="AN41" s="16"/>
      <c r="AO41" s="16"/>
      <c r="AP41" s="2"/>
      <c r="AQ41" s="11"/>
      <c r="AR41" s="13"/>
      <c r="AS41" s="19"/>
      <c r="AT41" s="29"/>
      <c r="AU41" s="31"/>
    </row>
    <row r="42" spans="1:47" ht="15.75" x14ac:dyDescent="0.25">
      <c r="A42" s="290"/>
      <c r="B42" s="239">
        <v>29</v>
      </c>
      <c r="C42" s="64"/>
      <c r="D42" s="65"/>
      <c r="E42" s="66"/>
      <c r="F42" s="66"/>
      <c r="G42" s="67"/>
      <c r="H42" s="68"/>
      <c r="I42" s="65"/>
      <c r="J42" s="69"/>
      <c r="K42" s="69"/>
      <c r="L42" s="67"/>
      <c r="M42" s="68"/>
      <c r="N42" s="70"/>
      <c r="O42" s="71"/>
      <c r="P42" s="71"/>
      <c r="Q42" s="72"/>
      <c r="R42" s="73"/>
      <c r="S42" s="70"/>
      <c r="T42" s="74"/>
      <c r="U42" s="74"/>
      <c r="V42" s="75"/>
      <c r="W42" s="73"/>
      <c r="X42" s="70"/>
      <c r="Y42" s="71"/>
      <c r="Z42" s="71"/>
      <c r="AA42" s="72"/>
      <c r="AB42" s="73"/>
      <c r="AC42" s="70"/>
      <c r="AD42" s="74"/>
      <c r="AE42" s="74"/>
      <c r="AF42" s="72"/>
      <c r="AG42" s="73"/>
      <c r="AH42" s="70"/>
      <c r="AI42" s="71"/>
      <c r="AJ42" s="71"/>
      <c r="AK42" s="72"/>
      <c r="AL42" s="73"/>
      <c r="AM42" s="70"/>
      <c r="AN42" s="74"/>
      <c r="AO42" s="74"/>
      <c r="AP42" s="72"/>
      <c r="AQ42" s="73"/>
      <c r="AR42" s="58">
        <f t="shared" si="2"/>
        <v>0</v>
      </c>
      <c r="AS42" s="19"/>
      <c r="AT42" s="61">
        <f t="shared" ref="AT42:AU45" si="5">(E42+J42+O42+T42+AI42)*16+(AN42*14)</f>
        <v>0</v>
      </c>
      <c r="AU42" s="62">
        <f t="shared" si="5"/>
        <v>0</v>
      </c>
    </row>
    <row r="43" spans="1:47" ht="15.75" x14ac:dyDescent="0.25">
      <c r="A43" s="290"/>
      <c r="B43" s="240">
        <v>30</v>
      </c>
      <c r="C43" s="89"/>
      <c r="D43" s="90"/>
      <c r="E43" s="91"/>
      <c r="F43" s="91"/>
      <c r="G43" s="92"/>
      <c r="H43" s="93"/>
      <c r="I43" s="90"/>
      <c r="J43" s="94"/>
      <c r="K43" s="94"/>
      <c r="L43" s="92"/>
      <c r="M43" s="93"/>
      <c r="N43" s="95"/>
      <c r="O43" s="96"/>
      <c r="P43" s="96"/>
      <c r="Q43" s="97"/>
      <c r="R43" s="98"/>
      <c r="S43" s="95"/>
      <c r="T43" s="99"/>
      <c r="U43" s="99"/>
      <c r="V43" s="100"/>
      <c r="W43" s="98"/>
      <c r="X43" s="95"/>
      <c r="Y43" s="96"/>
      <c r="Z43" s="96"/>
      <c r="AA43" s="97"/>
      <c r="AB43" s="98"/>
      <c r="AC43" s="95"/>
      <c r="AD43" s="99"/>
      <c r="AE43" s="99"/>
      <c r="AF43" s="97"/>
      <c r="AG43" s="98"/>
      <c r="AH43" s="95"/>
      <c r="AI43" s="96"/>
      <c r="AJ43" s="96"/>
      <c r="AK43" s="97"/>
      <c r="AL43" s="98"/>
      <c r="AM43" s="95"/>
      <c r="AN43" s="99"/>
      <c r="AO43" s="99"/>
      <c r="AP43" s="97"/>
      <c r="AQ43" s="98"/>
      <c r="AR43" s="84">
        <f t="shared" si="2"/>
        <v>0</v>
      </c>
      <c r="AS43" s="19"/>
      <c r="AT43" s="87">
        <f t="shared" si="5"/>
        <v>0</v>
      </c>
      <c r="AU43" s="88">
        <f t="shared" si="5"/>
        <v>0</v>
      </c>
    </row>
    <row r="44" spans="1:47" ht="16.5" thickBot="1" x14ac:dyDescent="0.3">
      <c r="A44" s="291"/>
      <c r="B44" s="242">
        <v>31</v>
      </c>
      <c r="C44" s="113"/>
      <c r="D44" s="114"/>
      <c r="E44" s="115"/>
      <c r="F44" s="115"/>
      <c r="G44" s="116"/>
      <c r="H44" s="117"/>
      <c r="I44" s="114"/>
      <c r="J44" s="118"/>
      <c r="K44" s="118"/>
      <c r="L44" s="116"/>
      <c r="M44" s="117"/>
      <c r="N44" s="119"/>
      <c r="O44" s="120"/>
      <c r="P44" s="120"/>
      <c r="Q44" s="121"/>
      <c r="R44" s="122"/>
      <c r="S44" s="119"/>
      <c r="T44" s="123"/>
      <c r="U44" s="123"/>
      <c r="V44" s="124"/>
      <c r="W44" s="122"/>
      <c r="X44" s="125"/>
      <c r="Y44" s="126"/>
      <c r="Z44" s="126"/>
      <c r="AA44" s="127"/>
      <c r="AB44" s="128"/>
      <c r="AC44" s="125"/>
      <c r="AD44" s="123"/>
      <c r="AE44" s="123"/>
      <c r="AF44" s="127"/>
      <c r="AG44" s="128"/>
      <c r="AH44" s="125"/>
      <c r="AI44" s="126"/>
      <c r="AJ44" s="126"/>
      <c r="AK44" s="127"/>
      <c r="AL44" s="128"/>
      <c r="AM44" s="125"/>
      <c r="AN44" s="123"/>
      <c r="AO44" s="123"/>
      <c r="AP44" s="127"/>
      <c r="AQ44" s="128"/>
      <c r="AR44" s="137">
        <f t="shared" si="2"/>
        <v>0</v>
      </c>
      <c r="AS44" s="19"/>
      <c r="AT44" s="130">
        <f t="shared" si="5"/>
        <v>0</v>
      </c>
      <c r="AU44" s="131">
        <f t="shared" si="5"/>
        <v>0</v>
      </c>
    </row>
    <row r="45" spans="1:47" ht="15.75" thickTop="1" x14ac:dyDescent="0.25">
      <c r="A45" s="9"/>
      <c r="B45" s="9"/>
      <c r="C45" s="76" t="s">
        <v>46</v>
      </c>
      <c r="D45" s="77">
        <f>SUM(D4:D30)+SUM(D38:D42)</f>
        <v>33</v>
      </c>
      <c r="E45" s="78">
        <f>SUM(E4:E30)+SUM(E38:E42)</f>
        <v>14</v>
      </c>
      <c r="F45" s="78">
        <f>SUM(F4:F30)+SUM(F38:F42)</f>
        <v>19</v>
      </c>
      <c r="G45" s="79"/>
      <c r="H45" s="146"/>
      <c r="I45" s="77"/>
      <c r="J45" s="155"/>
      <c r="K45" s="163"/>
      <c r="L45" s="79"/>
      <c r="M45" s="146"/>
      <c r="N45" s="77"/>
      <c r="O45" s="155"/>
      <c r="P45" s="163"/>
      <c r="Q45" s="79"/>
      <c r="R45" s="146"/>
      <c r="S45" s="77"/>
      <c r="T45" s="155"/>
      <c r="U45" s="163"/>
      <c r="V45" s="79"/>
      <c r="W45" s="146"/>
      <c r="X45" s="77"/>
      <c r="Y45" s="155"/>
      <c r="Z45" s="163"/>
      <c r="AA45" s="79"/>
      <c r="AB45" s="146"/>
      <c r="AC45" s="77"/>
      <c r="AD45" s="155"/>
      <c r="AE45" s="163"/>
      <c r="AF45" s="79"/>
      <c r="AG45" s="146"/>
      <c r="AH45" s="77"/>
      <c r="AI45" s="155"/>
      <c r="AJ45" s="163"/>
      <c r="AK45" s="79"/>
      <c r="AL45" s="146"/>
      <c r="AM45" s="77"/>
      <c r="AN45" s="155"/>
      <c r="AO45" s="163"/>
      <c r="AP45" s="79"/>
      <c r="AQ45" s="146"/>
      <c r="AR45" s="57">
        <f t="shared" si="2"/>
        <v>33</v>
      </c>
      <c r="AS45" s="19"/>
      <c r="AT45" s="59">
        <f t="shared" si="5"/>
        <v>224</v>
      </c>
      <c r="AU45" s="60">
        <f t="shared" si="5"/>
        <v>304</v>
      </c>
    </row>
    <row r="46" spans="1:47" x14ac:dyDescent="0.25">
      <c r="A46" s="9"/>
      <c r="B46" s="9"/>
      <c r="C46" s="101" t="s">
        <v>46</v>
      </c>
      <c r="D46" s="102">
        <f>SUM(D4:D27)+SUM(D31:D33)+SUM(D38:D40)+D43</f>
        <v>33</v>
      </c>
      <c r="E46" s="103">
        <f>SUM(E4:E27)+SUM(E31:E33)+SUM(E38:E40)+E43</f>
        <v>14</v>
      </c>
      <c r="F46" s="103">
        <f>SUM(F4:F27)+SUM(F31:F33)+SUM(F38:F40)+F43</f>
        <v>19</v>
      </c>
      <c r="G46" s="104"/>
      <c r="H46" s="147"/>
      <c r="I46" s="102"/>
      <c r="J46" s="99"/>
      <c r="K46" s="164"/>
      <c r="L46" s="104"/>
      <c r="M46" s="147"/>
      <c r="N46" s="102"/>
      <c r="O46" s="99"/>
      <c r="P46" s="164"/>
      <c r="Q46" s="104"/>
      <c r="R46" s="147"/>
      <c r="S46" s="102"/>
      <c r="T46" s="99"/>
      <c r="U46" s="164"/>
      <c r="V46" s="104"/>
      <c r="W46" s="147"/>
      <c r="X46" s="102"/>
      <c r="Y46" s="99"/>
      <c r="Z46" s="164"/>
      <c r="AA46" s="104"/>
      <c r="AB46" s="147"/>
      <c r="AC46" s="102"/>
      <c r="AD46" s="99"/>
      <c r="AE46" s="164"/>
      <c r="AF46" s="104"/>
      <c r="AG46" s="147"/>
      <c r="AH46" s="102"/>
      <c r="AI46" s="99"/>
      <c r="AJ46" s="164"/>
      <c r="AK46" s="104"/>
      <c r="AL46" s="147"/>
      <c r="AM46" s="102"/>
      <c r="AN46" s="99"/>
      <c r="AO46" s="164"/>
      <c r="AP46" s="104"/>
      <c r="AQ46" s="147"/>
      <c r="AR46" s="84">
        <f t="shared" si="2"/>
        <v>33</v>
      </c>
      <c r="AS46" s="19"/>
      <c r="AT46" s="87">
        <f>(E46+J46+O46+T46+AI46)*16+AN46*14</f>
        <v>224</v>
      </c>
      <c r="AU46" s="88">
        <f>(F46+K46+P46+U46+AJ46)*16+AO46*14</f>
        <v>304</v>
      </c>
    </row>
    <row r="47" spans="1:47" ht="15.75" thickBot="1" x14ac:dyDescent="0.3">
      <c r="C47" s="142" t="s">
        <v>46</v>
      </c>
      <c r="D47" s="133">
        <f>SUM(D4:D27)+SUM(D34:D40)+D44</f>
        <v>33</v>
      </c>
      <c r="E47" s="134">
        <f>SUM(E4:E27)+SUM(E34:E40)+E44</f>
        <v>14</v>
      </c>
      <c r="F47" s="134">
        <f>SUM(F4:F27)+SUM(F34:F40)+F44</f>
        <v>19</v>
      </c>
      <c r="G47" s="135"/>
      <c r="H47" s="136"/>
      <c r="I47" s="133"/>
      <c r="J47" s="144"/>
      <c r="K47" s="165"/>
      <c r="L47" s="135"/>
      <c r="M47" s="136"/>
      <c r="N47" s="133"/>
      <c r="O47" s="144"/>
      <c r="P47" s="165"/>
      <c r="Q47" s="135"/>
      <c r="R47" s="136"/>
      <c r="S47" s="133"/>
      <c r="T47" s="144"/>
      <c r="U47" s="165"/>
      <c r="V47" s="135"/>
      <c r="W47" s="136"/>
      <c r="X47" s="133"/>
      <c r="Y47" s="144"/>
      <c r="Z47" s="165"/>
      <c r="AA47" s="135"/>
      <c r="AB47" s="136"/>
      <c r="AC47" s="133"/>
      <c r="AD47" s="144"/>
      <c r="AE47" s="165"/>
      <c r="AF47" s="135"/>
      <c r="AG47" s="136"/>
      <c r="AH47" s="133"/>
      <c r="AI47" s="144"/>
      <c r="AJ47" s="165"/>
      <c r="AK47" s="135"/>
      <c r="AL47" s="136"/>
      <c r="AM47" s="133"/>
      <c r="AN47" s="144"/>
      <c r="AO47" s="165"/>
      <c r="AP47" s="135"/>
      <c r="AQ47" s="136"/>
      <c r="AR47" s="137">
        <f t="shared" si="2"/>
        <v>33</v>
      </c>
      <c r="AS47" s="19"/>
      <c r="AT47" s="130">
        <f>(E47+J47+O47+T47+AI47)*16+(AN47*14)</f>
        <v>224</v>
      </c>
      <c r="AU47" s="131">
        <f>(F47+K47+P47+U47+AJ47)*16+(AO47*14)</f>
        <v>304</v>
      </c>
    </row>
    <row r="48" spans="1:47" ht="15.75" thickTop="1" x14ac:dyDescent="0.25">
      <c r="C48" s="76" t="s">
        <v>47</v>
      </c>
      <c r="D48" s="77">
        <f>SUM(D4:D30)+D40</f>
        <v>31</v>
      </c>
      <c r="E48" s="78">
        <f>SUM(E4:E30)+E40</f>
        <v>12</v>
      </c>
      <c r="F48" s="78">
        <f>SUM(F4:F30)</f>
        <v>19</v>
      </c>
      <c r="G48" s="79"/>
      <c r="H48" s="80"/>
      <c r="I48" s="77"/>
      <c r="J48" s="78"/>
      <c r="K48" s="78"/>
      <c r="L48" s="79"/>
      <c r="M48" s="146"/>
      <c r="N48" s="77"/>
      <c r="O48" s="78"/>
      <c r="P48" s="78"/>
      <c r="Q48" s="79"/>
      <c r="R48" s="146"/>
      <c r="S48" s="77"/>
      <c r="T48" s="78"/>
      <c r="U48" s="78"/>
      <c r="V48" s="79"/>
      <c r="W48" s="146"/>
      <c r="X48" s="77"/>
      <c r="Y48" s="78"/>
      <c r="Z48" s="78"/>
      <c r="AA48" s="79"/>
      <c r="AB48" s="146"/>
      <c r="AC48" s="77"/>
      <c r="AD48" s="78"/>
      <c r="AE48" s="78"/>
      <c r="AF48" s="79"/>
      <c r="AG48" s="80"/>
      <c r="AH48" s="77"/>
      <c r="AI48" s="78"/>
      <c r="AJ48" s="78"/>
      <c r="AK48" s="79"/>
      <c r="AL48" s="146"/>
      <c r="AM48" s="77"/>
      <c r="AN48" s="78"/>
      <c r="AO48" s="78"/>
      <c r="AP48" s="79"/>
      <c r="AQ48" s="80"/>
      <c r="AR48" s="57">
        <f t="shared" si="2"/>
        <v>31</v>
      </c>
      <c r="AS48" s="19"/>
      <c r="AT48" s="59">
        <f>(E48+J48+O48+T48+AI48)*16+AN48*14</f>
        <v>192</v>
      </c>
      <c r="AU48" s="60">
        <f t="shared" ref="AU48:AU49" si="6">(F48+K48+P48+U48+AJ48)*16+(AO48*14)</f>
        <v>304</v>
      </c>
    </row>
    <row r="49" spans="3:47" x14ac:dyDescent="0.25">
      <c r="C49" s="101" t="s">
        <v>47</v>
      </c>
      <c r="D49" s="102">
        <f>SUM(D4:D27)+SUM(D31:D33)+D40</f>
        <v>31</v>
      </c>
      <c r="E49" s="103">
        <f>SUM(E4:E27)+SUM(E31:E33)+E40</f>
        <v>12</v>
      </c>
      <c r="F49" s="103">
        <f>SUM(F4:F27)+SUM(F31:F33)</f>
        <v>19</v>
      </c>
      <c r="G49" s="104"/>
      <c r="H49" s="105"/>
      <c r="I49" s="102"/>
      <c r="J49" s="103"/>
      <c r="K49" s="103"/>
      <c r="L49" s="104"/>
      <c r="M49" s="147"/>
      <c r="N49" s="102"/>
      <c r="O49" s="103"/>
      <c r="P49" s="103"/>
      <c r="Q49" s="104"/>
      <c r="R49" s="147"/>
      <c r="S49" s="102"/>
      <c r="T49" s="103"/>
      <c r="U49" s="103"/>
      <c r="V49" s="104"/>
      <c r="W49" s="147"/>
      <c r="X49" s="102"/>
      <c r="Y49" s="103"/>
      <c r="Z49" s="103"/>
      <c r="AA49" s="104"/>
      <c r="AB49" s="147"/>
      <c r="AC49" s="102"/>
      <c r="AD49" s="103"/>
      <c r="AE49" s="103"/>
      <c r="AF49" s="104"/>
      <c r="AG49" s="105"/>
      <c r="AH49" s="102"/>
      <c r="AI49" s="103"/>
      <c r="AJ49" s="103"/>
      <c r="AK49" s="104"/>
      <c r="AL49" s="147"/>
      <c r="AM49" s="102"/>
      <c r="AN49" s="103"/>
      <c r="AO49" s="103"/>
      <c r="AP49" s="104"/>
      <c r="AQ49" s="105"/>
      <c r="AR49" s="84">
        <f t="shared" si="2"/>
        <v>31</v>
      </c>
      <c r="AS49" s="19"/>
      <c r="AT49" s="87">
        <f>(E49+J49+O49+T49+AI49)*16+AN49*14</f>
        <v>192</v>
      </c>
      <c r="AU49" s="88">
        <f t="shared" si="6"/>
        <v>304</v>
      </c>
    </row>
    <row r="50" spans="3:47" ht="15.75" thickBot="1" x14ac:dyDescent="0.3">
      <c r="C50" s="132" t="s">
        <v>47</v>
      </c>
      <c r="D50" s="133">
        <f>SUM(D4:D27)+SUM(D34:D37)+D40</f>
        <v>31</v>
      </c>
      <c r="E50" s="134">
        <f>SUM(E4:E27)+SUM(E34:E37)+E40</f>
        <v>12</v>
      </c>
      <c r="F50" s="134">
        <f>SUM(F4:F27)+SUM(F34:F37)</f>
        <v>19</v>
      </c>
      <c r="G50" s="135"/>
      <c r="H50" s="136"/>
      <c r="I50" s="133"/>
      <c r="J50" s="134"/>
      <c r="K50" s="134"/>
      <c r="L50" s="135"/>
      <c r="M50" s="136"/>
      <c r="N50" s="133"/>
      <c r="O50" s="134"/>
      <c r="P50" s="134"/>
      <c r="Q50" s="135"/>
      <c r="R50" s="136"/>
      <c r="S50" s="133"/>
      <c r="T50" s="134"/>
      <c r="U50" s="134"/>
      <c r="V50" s="135"/>
      <c r="W50" s="136"/>
      <c r="X50" s="133"/>
      <c r="Y50" s="134"/>
      <c r="Z50" s="134"/>
      <c r="AA50" s="135"/>
      <c r="AB50" s="136"/>
      <c r="AC50" s="133"/>
      <c r="AD50" s="134"/>
      <c r="AE50" s="134"/>
      <c r="AF50" s="135"/>
      <c r="AG50" s="136"/>
      <c r="AH50" s="133"/>
      <c r="AI50" s="134"/>
      <c r="AJ50" s="134"/>
      <c r="AK50" s="135"/>
      <c r="AL50" s="136"/>
      <c r="AM50" s="133"/>
      <c r="AN50" s="134"/>
      <c r="AO50" s="134"/>
      <c r="AP50" s="135"/>
      <c r="AQ50" s="136"/>
      <c r="AR50" s="137">
        <f t="shared" si="2"/>
        <v>31</v>
      </c>
      <c r="AS50" s="19"/>
      <c r="AT50" s="130">
        <f>(E50+J50+O50+T50+AI50)*16+AN50*14</f>
        <v>192</v>
      </c>
      <c r="AU50" s="131">
        <f>(F50+K50+P50+U50+AJ50)*16+(AO50*14)</f>
        <v>304</v>
      </c>
    </row>
    <row r="51" spans="3:47" ht="6" customHeight="1" thickTop="1" x14ac:dyDescent="0.25">
      <c r="C51" s="20"/>
    </row>
    <row r="52" spans="3:47" ht="15" customHeight="1" x14ac:dyDescent="0.25">
      <c r="C52" s="294" t="s">
        <v>49</v>
      </c>
      <c r="D52" s="294" t="s">
        <v>42</v>
      </c>
      <c r="E52" s="294"/>
      <c r="F52" s="294"/>
      <c r="G52" s="294"/>
      <c r="H52" s="294"/>
      <c r="I52" s="294"/>
      <c r="J52" s="294"/>
      <c r="K52" s="294"/>
      <c r="L52" s="294"/>
      <c r="N52" s="294" t="s">
        <v>27</v>
      </c>
      <c r="O52" s="294"/>
      <c r="P52" s="294"/>
      <c r="Q52" s="294"/>
      <c r="R52" s="294"/>
      <c r="S52" s="294"/>
      <c r="AH52" s="63"/>
      <c r="AI52" s="249" t="s">
        <v>50</v>
      </c>
      <c r="AN52" s="251"/>
    </row>
    <row r="53" spans="3:47" x14ac:dyDescent="0.25">
      <c r="C53" s="294"/>
      <c r="D53" s="294"/>
      <c r="E53" s="294"/>
      <c r="F53" s="294"/>
      <c r="G53" s="294"/>
      <c r="H53" s="294"/>
      <c r="I53" s="294"/>
      <c r="J53" s="294"/>
      <c r="K53" s="294"/>
      <c r="L53" s="294"/>
      <c r="N53" s="294"/>
      <c r="O53" s="294"/>
      <c r="P53" s="294"/>
      <c r="Q53" s="294"/>
      <c r="R53" s="294"/>
      <c r="S53" s="294"/>
      <c r="AH53" s="138"/>
      <c r="AI53" s="249" t="s">
        <v>50</v>
      </c>
      <c r="AN53" s="251"/>
    </row>
    <row r="54" spans="3:47" x14ac:dyDescent="0.25">
      <c r="C54" s="294"/>
      <c r="D54" s="294"/>
      <c r="E54" s="294"/>
      <c r="F54" s="294"/>
      <c r="G54" s="294"/>
      <c r="H54" s="294"/>
      <c r="I54" s="294"/>
      <c r="J54" s="294"/>
      <c r="K54" s="294"/>
      <c r="L54" s="294"/>
      <c r="N54" s="294"/>
      <c r="O54" s="294"/>
      <c r="P54" s="294"/>
      <c r="Q54" s="294"/>
      <c r="R54" s="294"/>
      <c r="S54" s="294"/>
      <c r="AH54" s="139"/>
      <c r="AI54" s="249" t="s">
        <v>50</v>
      </c>
    </row>
    <row r="55" spans="3:47" ht="15" customHeight="1" x14ac:dyDescent="0.25">
      <c r="C55" s="294" t="s">
        <v>26</v>
      </c>
      <c r="D55" s="294"/>
      <c r="E55" s="294"/>
      <c r="F55" s="294"/>
      <c r="G55" s="294"/>
      <c r="H55" s="294"/>
      <c r="I55" s="294"/>
      <c r="J55" s="294"/>
      <c r="K55" s="294"/>
      <c r="L55" s="294"/>
      <c r="N55" s="294"/>
      <c r="O55" s="294"/>
      <c r="P55" s="294"/>
      <c r="Q55" s="294"/>
      <c r="R55" s="294"/>
      <c r="S55" s="294"/>
    </row>
    <row r="56" spans="3:47" x14ac:dyDescent="0.25">
      <c r="C56" s="294"/>
      <c r="D56" s="294"/>
      <c r="E56" s="294"/>
      <c r="F56" s="294"/>
      <c r="G56" s="294"/>
      <c r="H56" s="294"/>
      <c r="I56" s="294"/>
      <c r="J56" s="294"/>
      <c r="K56" s="294"/>
      <c r="L56" s="294"/>
      <c r="N56" s="294"/>
      <c r="O56" s="294"/>
      <c r="P56" s="294"/>
      <c r="Q56" s="294"/>
      <c r="R56" s="294"/>
      <c r="S56" s="294"/>
      <c r="AI56" s="1"/>
      <c r="AL56" s="1"/>
      <c r="AM56" s="1"/>
    </row>
    <row r="57" spans="3:47" x14ac:dyDescent="0.25"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2"/>
      <c r="N57" s="252"/>
      <c r="O57" s="252"/>
      <c r="P57" s="252"/>
      <c r="Q57" s="252"/>
      <c r="R57" s="252"/>
    </row>
    <row r="58" spans="3:47" x14ac:dyDescent="0.25">
      <c r="D58" s="257"/>
      <c r="E58" s="257"/>
      <c r="F58" s="257"/>
      <c r="G58" s="257"/>
      <c r="H58" s="257"/>
      <c r="I58" s="257"/>
      <c r="J58" s="257"/>
      <c r="K58" s="257"/>
      <c r="L58" s="257"/>
    </row>
  </sheetData>
  <mergeCells count="18">
    <mergeCell ref="A1:AU1"/>
    <mergeCell ref="AW1:AZ1"/>
    <mergeCell ref="A2:A3"/>
    <mergeCell ref="C2:C3"/>
    <mergeCell ref="D2:M2"/>
    <mergeCell ref="N2:W2"/>
    <mergeCell ref="AH2:AQ2"/>
    <mergeCell ref="AR2:AR3"/>
    <mergeCell ref="AT2:AT3"/>
    <mergeCell ref="AU2:AU3"/>
    <mergeCell ref="X2:AG2"/>
    <mergeCell ref="N52:S56"/>
    <mergeCell ref="C55:C56"/>
    <mergeCell ref="A4:A27"/>
    <mergeCell ref="A28:A37"/>
    <mergeCell ref="A38:A44"/>
    <mergeCell ref="C52:C54"/>
    <mergeCell ref="D52:L56"/>
  </mergeCells>
  <conditionalFormatting sqref="D48:D50 I48:I50 N48:N50 S48:S50 AH48:AH50 AM48:AM50">
    <cfRule type="cellIs" dxfId="7" priority="8" operator="greaterThan">
      <formula>35</formula>
    </cfRule>
  </conditionalFormatting>
  <conditionalFormatting sqref="D45:AQ47">
    <cfRule type="cellIs" dxfId="6" priority="3" operator="greaterThan">
      <formula>35</formula>
    </cfRule>
  </conditionalFormatting>
  <conditionalFormatting sqref="M48:M50">
    <cfRule type="cellIs" dxfId="5" priority="7" operator="greaterThan">
      <formula>35</formula>
    </cfRule>
  </conditionalFormatting>
  <conditionalFormatting sqref="R48:R50">
    <cfRule type="cellIs" dxfId="4" priority="6" operator="greaterThan">
      <formula>35</formula>
    </cfRule>
  </conditionalFormatting>
  <conditionalFormatting sqref="W48:W50">
    <cfRule type="cellIs" dxfId="3" priority="5" operator="greaterThan">
      <formula>35</formula>
    </cfRule>
  </conditionalFormatting>
  <conditionalFormatting sqref="X48:X50 AC48:AC50">
    <cfRule type="cellIs" dxfId="2" priority="2" operator="greaterThan">
      <formula>35</formula>
    </cfRule>
  </conditionalFormatting>
  <conditionalFormatting sqref="AB48:AB50">
    <cfRule type="cellIs" dxfId="1" priority="1" operator="greaterThan">
      <formula>35</formula>
    </cfRule>
  </conditionalFormatting>
  <conditionalFormatting sqref="AL48:AL50">
    <cfRule type="cellIs" dxfId="0" priority="4" operator="greaterThan">
      <formula>35</formula>
    </cfRule>
  </conditionalFormatting>
  <pageMargins left="0.23622047244094491" right="0.23622047244094491" top="0.74803149606299213" bottom="0.35433070866141736" header="0.31496062992125984" footer="0.31496062992125984"/>
  <pageSetup paperSize="8" scale="7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9ED9C-8623-4714-8895-EEB2BF986368}">
  <dimension ref="A1:T12"/>
  <sheetViews>
    <sheetView workbookViewId="0">
      <selection activeCell="L28" sqref="L28"/>
    </sheetView>
  </sheetViews>
  <sheetFormatPr defaultColWidth="8.85546875" defaultRowHeight="15" x14ac:dyDescent="0.25"/>
  <cols>
    <col min="1" max="1" width="25.140625" customWidth="1"/>
    <col min="9" max="9" width="3.42578125" customWidth="1"/>
    <col min="10" max="10" width="2.85546875" customWidth="1"/>
    <col min="11" max="11" width="21.85546875" customWidth="1"/>
  </cols>
  <sheetData>
    <row r="1" spans="1:20" x14ac:dyDescent="0.25">
      <c r="A1" s="334" t="s">
        <v>43</v>
      </c>
      <c r="B1" s="334"/>
      <c r="C1" s="334"/>
      <c r="D1" s="334"/>
      <c r="E1" s="334"/>
      <c r="F1" s="334"/>
      <c r="G1" s="334"/>
      <c r="H1" s="334"/>
      <c r="K1" s="334" t="s">
        <v>43</v>
      </c>
      <c r="L1" s="334"/>
      <c r="M1" s="334"/>
      <c r="N1" s="334"/>
      <c r="O1" s="334"/>
      <c r="P1" s="334"/>
      <c r="Q1" s="334"/>
      <c r="R1" s="334"/>
    </row>
    <row r="2" spans="1:20" x14ac:dyDescent="0.25">
      <c r="A2" s="318" t="s">
        <v>28</v>
      </c>
      <c r="B2" s="335" t="s">
        <v>29</v>
      </c>
      <c r="C2" s="335"/>
      <c r="D2" s="335"/>
      <c r="E2" s="335"/>
      <c r="F2" s="335"/>
      <c r="G2" s="335"/>
      <c r="H2" s="335"/>
      <c r="K2" s="318" t="s">
        <v>28</v>
      </c>
      <c r="L2" s="335" t="s">
        <v>44</v>
      </c>
      <c r="M2" s="335"/>
      <c r="N2" s="335"/>
      <c r="O2" s="335"/>
      <c r="P2" s="335"/>
      <c r="Q2" s="335"/>
      <c r="R2" s="335"/>
    </row>
    <row r="3" spans="1:20" x14ac:dyDescent="0.25">
      <c r="A3" s="318"/>
      <c r="B3" s="336" t="s">
        <v>0</v>
      </c>
      <c r="C3" s="337"/>
      <c r="D3" s="338" t="s">
        <v>1</v>
      </c>
      <c r="E3" s="339"/>
      <c r="F3" s="336" t="s">
        <v>2</v>
      </c>
      <c r="G3" s="337"/>
      <c r="H3" s="21"/>
      <c r="K3" s="318"/>
      <c r="L3" s="336" t="s">
        <v>0</v>
      </c>
      <c r="M3" s="337"/>
      <c r="N3" s="338" t="s">
        <v>1</v>
      </c>
      <c r="O3" s="339"/>
      <c r="P3" s="336" t="s">
        <v>2</v>
      </c>
      <c r="Q3" s="337"/>
      <c r="R3" s="21"/>
    </row>
    <row r="4" spans="1:20" x14ac:dyDescent="0.25">
      <c r="A4" s="318"/>
      <c r="B4" s="22" t="s">
        <v>10</v>
      </c>
      <c r="C4" s="22" t="s">
        <v>14</v>
      </c>
      <c r="D4" s="23" t="s">
        <v>10</v>
      </c>
      <c r="E4" s="23" t="s">
        <v>14</v>
      </c>
      <c r="F4" s="22" t="s">
        <v>10</v>
      </c>
      <c r="G4" s="22" t="s">
        <v>14</v>
      </c>
      <c r="H4" s="24" t="s">
        <v>10</v>
      </c>
      <c r="K4" s="318"/>
      <c r="L4" s="22" t="s">
        <v>10</v>
      </c>
      <c r="M4" s="22" t="s">
        <v>14</v>
      </c>
      <c r="N4" s="23" t="s">
        <v>10</v>
      </c>
      <c r="O4" s="23" t="s">
        <v>14</v>
      </c>
      <c r="P4" s="22" t="s">
        <v>10</v>
      </c>
      <c r="Q4" s="22" t="s">
        <v>14</v>
      </c>
      <c r="R4" s="24" t="s">
        <v>10</v>
      </c>
    </row>
    <row r="5" spans="1:20" x14ac:dyDescent="0.25">
      <c r="A5" s="25" t="s">
        <v>30</v>
      </c>
      <c r="B5" s="26">
        <v>16</v>
      </c>
      <c r="C5" s="26">
        <v>16</v>
      </c>
      <c r="D5" s="26">
        <v>16</v>
      </c>
      <c r="E5" s="26">
        <v>16</v>
      </c>
      <c r="F5" s="26">
        <v>16</v>
      </c>
      <c r="G5" s="26">
        <v>14</v>
      </c>
      <c r="H5" s="26" t="s">
        <v>31</v>
      </c>
      <c r="K5" s="25" t="s">
        <v>30</v>
      </c>
      <c r="L5" s="26">
        <f>30*16</f>
        <v>480</v>
      </c>
      <c r="M5" s="26">
        <f>33*16</f>
        <v>528</v>
      </c>
      <c r="N5" s="26">
        <f>35*16</f>
        <v>560</v>
      </c>
      <c r="O5" s="26">
        <f>16*35</f>
        <v>560</v>
      </c>
      <c r="P5" s="26">
        <f>16*33</f>
        <v>528</v>
      </c>
      <c r="Q5" s="26">
        <f>14*31</f>
        <v>434</v>
      </c>
      <c r="R5" s="26" t="s">
        <v>31</v>
      </c>
      <c r="T5">
        <f>L5+M5+N5+O5+P5+Q5</f>
        <v>3090</v>
      </c>
    </row>
    <row r="6" spans="1:20" x14ac:dyDescent="0.25">
      <c r="A6" s="25" t="s">
        <v>32</v>
      </c>
      <c r="B6" s="27">
        <f>B5*304/480</f>
        <v>10.133333333333333</v>
      </c>
      <c r="C6" s="27">
        <f>C5*336/528</f>
        <v>10.181818181818182</v>
      </c>
      <c r="D6" s="27">
        <f>D5*400/560</f>
        <v>11.428571428571429</v>
      </c>
      <c r="E6" s="27">
        <f>16*432/560</f>
        <v>12.342857142857143</v>
      </c>
      <c r="F6" s="27">
        <f>16*400/528</f>
        <v>12.121212121212121</v>
      </c>
      <c r="G6" s="27">
        <f>14*350/434</f>
        <v>11.290322580645162</v>
      </c>
      <c r="H6" s="26" t="s">
        <v>31</v>
      </c>
      <c r="K6" s="25" t="s">
        <v>32</v>
      </c>
      <c r="L6" s="27">
        <f>16*19</f>
        <v>304</v>
      </c>
      <c r="M6" s="27">
        <f>16*21</f>
        <v>336</v>
      </c>
      <c r="N6" s="27">
        <f>16*25</f>
        <v>400</v>
      </c>
      <c r="O6" s="27">
        <f>16*27</f>
        <v>432</v>
      </c>
      <c r="P6" s="27">
        <f>16*25</f>
        <v>400</v>
      </c>
      <c r="Q6" s="27">
        <f>14*25</f>
        <v>350</v>
      </c>
      <c r="R6" s="26" t="s">
        <v>31</v>
      </c>
      <c r="T6">
        <f>L6+M6+N6+O6+P6+Q6</f>
        <v>2222</v>
      </c>
    </row>
    <row r="7" spans="1:20" ht="52.35" customHeight="1" x14ac:dyDescent="0.25">
      <c r="A7" s="28" t="s">
        <v>33</v>
      </c>
      <c r="B7" s="27">
        <f>B5*224/480</f>
        <v>7.4666666666666668</v>
      </c>
      <c r="C7" s="26">
        <f>C5*224/528</f>
        <v>6.7878787878787881</v>
      </c>
      <c r="D7" s="26">
        <f>16*224/560</f>
        <v>6.4</v>
      </c>
      <c r="E7" s="26">
        <f>16*336/560</f>
        <v>9.6</v>
      </c>
      <c r="F7" s="26">
        <f>16*384/528</f>
        <v>11.636363636363637</v>
      </c>
      <c r="G7" s="26">
        <f>14*336/434</f>
        <v>10.838709677419354</v>
      </c>
      <c r="H7" s="26" t="s">
        <v>31</v>
      </c>
      <c r="K7" s="28" t="s">
        <v>33</v>
      </c>
      <c r="L7" s="26">
        <f>16*14</f>
        <v>224</v>
      </c>
      <c r="M7" s="26">
        <f>16*14</f>
        <v>224</v>
      </c>
      <c r="N7" s="26">
        <f>16*21</f>
        <v>336</v>
      </c>
      <c r="O7" s="26">
        <f>16*21</f>
        <v>336</v>
      </c>
      <c r="P7" s="26">
        <f>16*24</f>
        <v>384</v>
      </c>
      <c r="Q7" s="26">
        <f>14*24</f>
        <v>336</v>
      </c>
      <c r="R7" s="26" t="s">
        <v>31</v>
      </c>
      <c r="T7">
        <f>L7+M7+N7+O7+P7+Q7</f>
        <v>1840</v>
      </c>
    </row>
    <row r="8" spans="1:20" x14ac:dyDescent="0.25">
      <c r="A8" s="25" t="s">
        <v>34</v>
      </c>
      <c r="B8" s="26">
        <v>3</v>
      </c>
      <c r="C8" s="26">
        <v>3</v>
      </c>
      <c r="D8" s="26">
        <v>3</v>
      </c>
      <c r="E8" s="26">
        <v>3</v>
      </c>
      <c r="F8" s="26">
        <v>3</v>
      </c>
      <c r="G8" s="26">
        <v>4</v>
      </c>
      <c r="H8" s="26" t="s">
        <v>31</v>
      </c>
      <c r="K8" s="25" t="s">
        <v>34</v>
      </c>
      <c r="L8" s="26">
        <v>3</v>
      </c>
      <c r="M8" s="26">
        <v>3</v>
      </c>
      <c r="N8" s="26">
        <v>3</v>
      </c>
      <c r="O8" s="26">
        <v>3</v>
      </c>
      <c r="P8" s="26">
        <v>3</v>
      </c>
      <c r="Q8" s="26">
        <v>4</v>
      </c>
      <c r="R8" s="26" t="s">
        <v>31</v>
      </c>
    </row>
    <row r="9" spans="1:20" x14ac:dyDescent="0.25">
      <c r="A9" s="25" t="s">
        <v>35</v>
      </c>
      <c r="B9" s="26"/>
      <c r="C9" s="26"/>
      <c r="D9" s="26"/>
      <c r="E9" s="26"/>
      <c r="F9" s="26"/>
      <c r="G9" s="26">
        <v>1</v>
      </c>
      <c r="H9" s="26" t="s">
        <v>31</v>
      </c>
      <c r="K9" s="25" t="s">
        <v>35</v>
      </c>
      <c r="L9" s="26"/>
      <c r="M9" s="26"/>
      <c r="N9" s="26"/>
      <c r="O9" s="26"/>
      <c r="P9" s="26"/>
      <c r="Q9" s="26">
        <v>1</v>
      </c>
      <c r="R9" s="26" t="s">
        <v>31</v>
      </c>
    </row>
    <row r="10" spans="1:20" x14ac:dyDescent="0.25">
      <c r="A10" s="25" t="s">
        <v>36</v>
      </c>
      <c r="B10" s="26">
        <v>1</v>
      </c>
      <c r="C10" s="26">
        <v>1</v>
      </c>
      <c r="D10" s="26">
        <v>1</v>
      </c>
      <c r="E10" s="26">
        <v>1</v>
      </c>
      <c r="F10" s="26">
        <v>1</v>
      </c>
      <c r="G10" s="26">
        <v>1</v>
      </c>
      <c r="H10" s="26" t="s">
        <v>31</v>
      </c>
      <c r="K10" s="25" t="s">
        <v>36</v>
      </c>
      <c r="L10" s="26">
        <v>1</v>
      </c>
      <c r="M10" s="26">
        <v>1</v>
      </c>
      <c r="N10" s="26">
        <v>1</v>
      </c>
      <c r="O10" s="26">
        <v>1</v>
      </c>
      <c r="P10" s="26">
        <v>1</v>
      </c>
      <c r="Q10" s="26">
        <v>1</v>
      </c>
      <c r="R10" s="26" t="s">
        <v>31</v>
      </c>
    </row>
    <row r="11" spans="1:20" x14ac:dyDescent="0.25">
      <c r="A11" s="25" t="s">
        <v>37</v>
      </c>
      <c r="B11" s="26"/>
      <c r="C11" s="26"/>
      <c r="D11" s="26"/>
      <c r="E11" s="26"/>
      <c r="F11" s="26"/>
      <c r="G11" s="26"/>
      <c r="H11" s="26" t="s">
        <v>31</v>
      </c>
      <c r="K11" s="25" t="s">
        <v>37</v>
      </c>
      <c r="L11" s="26"/>
      <c r="M11" s="26"/>
      <c r="N11" s="26"/>
      <c r="O11" s="26"/>
      <c r="P11" s="26"/>
      <c r="Q11" s="26"/>
      <c r="R11" s="26" t="s">
        <v>31</v>
      </c>
    </row>
    <row r="12" spans="1:20" x14ac:dyDescent="0.25">
      <c r="A12" s="25" t="s">
        <v>16</v>
      </c>
      <c r="B12" s="26">
        <v>20</v>
      </c>
      <c r="C12" s="26">
        <v>20</v>
      </c>
      <c r="D12" s="26">
        <v>20</v>
      </c>
      <c r="E12" s="26">
        <v>20</v>
      </c>
      <c r="F12" s="26">
        <v>20</v>
      </c>
      <c r="G12" s="26">
        <v>20</v>
      </c>
      <c r="H12" s="26" t="s">
        <v>31</v>
      </c>
      <c r="K12" s="25" t="s">
        <v>16</v>
      </c>
      <c r="L12" s="26">
        <v>20</v>
      </c>
      <c r="M12" s="26">
        <v>20</v>
      </c>
      <c r="N12" s="26">
        <v>20</v>
      </c>
      <c r="O12" s="26">
        <v>20</v>
      </c>
      <c r="P12" s="26">
        <v>20</v>
      </c>
      <c r="Q12" s="26">
        <v>20</v>
      </c>
      <c r="R12" s="26" t="s">
        <v>31</v>
      </c>
    </row>
  </sheetData>
  <mergeCells count="12">
    <mergeCell ref="K1:R1"/>
    <mergeCell ref="K2:K4"/>
    <mergeCell ref="L2:R2"/>
    <mergeCell ref="L3:M3"/>
    <mergeCell ref="N3:O3"/>
    <mergeCell ref="P3:Q3"/>
    <mergeCell ref="A1:H1"/>
    <mergeCell ref="A2:A4"/>
    <mergeCell ref="B2:H2"/>
    <mergeCell ref="B3:C3"/>
    <mergeCell ref="D3:E3"/>
    <mergeCell ref="F3:G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AC28905D65DA4B8C86DDA5ECAFFEF1" ma:contentTypeVersion="18" ma:contentTypeDescription="Vytvoří nový dokument" ma:contentTypeScope="" ma:versionID="d6a5b032c7aa41b513a08427dfaa709c">
  <xsd:schema xmlns:xsd="http://www.w3.org/2001/XMLSchema" xmlns:xs="http://www.w3.org/2001/XMLSchema" xmlns:p="http://schemas.microsoft.com/office/2006/metadata/properties" xmlns:ns3="aeec6c1e-cf57-46f7-ab8f-680392746da2" xmlns:ns4="111ce46d-45d1-4f34-9f22-b969d5f62257" targetNamespace="http://schemas.microsoft.com/office/2006/metadata/properties" ma:root="true" ma:fieldsID="93cf371bee5986c3c28e9b23a55385f6" ns3:_="" ns4:_="">
    <xsd:import namespace="aeec6c1e-cf57-46f7-ab8f-680392746da2"/>
    <xsd:import namespace="111ce46d-45d1-4f34-9f22-b969d5f6225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c6c1e-cf57-46f7-ab8f-680392746d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ce46d-45d1-4f34-9f22-b969d5f622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11ce46d-45d1-4f34-9f22-b969d5f62257" xsi:nil="true"/>
  </documentManagement>
</p:properties>
</file>

<file path=customXml/itemProps1.xml><?xml version="1.0" encoding="utf-8"?>
<ds:datastoreItem xmlns:ds="http://schemas.openxmlformats.org/officeDocument/2006/customXml" ds:itemID="{657203C4-EC9C-4908-AB2B-E6B2EB867F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c6c1e-cf57-46f7-ab8f-680392746da2"/>
    <ds:schemaRef ds:uri="111ce46d-45d1-4f34-9f22-b969d5f62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86350C-32BE-4819-9114-913903D175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A1ECBA-8651-45BE-A1DD-CDE54B7E7657}">
  <ds:schemaRefs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aeec6c1e-cf57-46f7-ab8f-680392746da2"/>
    <ds:schemaRef ds:uri="http://schemas.microsoft.com/office/2006/metadata/properties"/>
    <ds:schemaRef ds:uri="http://schemas.openxmlformats.org/package/2006/metadata/core-properties"/>
    <ds:schemaRef ds:uri="111ce46d-45d1-4f34-9f22-b969d5f62257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Příloha 1 Organizace výuky</vt:lpstr>
      <vt:lpstr>Příloha 2 Ucebni plan (3)</vt:lpstr>
      <vt:lpstr>2 Ucebni plan (3,5-4)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Dita Tarbajová</cp:lastModifiedBy>
  <cp:lastPrinted>2025-03-04T07:21:30Z</cp:lastPrinted>
  <dcterms:created xsi:type="dcterms:W3CDTF">2015-02-17T19:09:26Z</dcterms:created>
  <dcterms:modified xsi:type="dcterms:W3CDTF">2025-12-04T08:52:47Z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0x01010085AC28905D65DA4B8C86DDA5ECAFFEF1</vt:lpwstr>
  </property>
  <property fmtid="{D5CDD505-2E9C-101B-9397-08002B2CF9AE}" pid="3" name="MediaServiceImageTags">
    <vt:lpwstr/>
  </property>
</Properties>
</file>